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946111901\Desktop\DPL\SITE\Biblioteca Virtual (nova)\Agenda e indicadores\"/>
    </mc:Choice>
  </mc:AlternateContent>
  <bookViews>
    <workbookView xWindow="0" yWindow="0" windowWidth="20490" windowHeight="9045" tabRatio="500"/>
  </bookViews>
  <sheets>
    <sheet name="Capa" sheetId="1" r:id="rId1"/>
    <sheet name="Processos" sheetId="2" r:id="rId2"/>
    <sheet name="Indicadores" sheetId="3" r:id="rId3"/>
    <sheet name="Banco de Dados" sheetId="4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>Processos!$C$8:$AM$8</definedName>
    <definedName name="SegmentaçãodeDados_Modalidade1">#N/A</definedName>
    <definedName name="SegmentaçãodeDados_Status1">#N/A</definedName>
  </definedNames>
  <calcPr calcId="152511"/>
  <pivotCaches>
    <pivotCache cacheId="0" r:id="rId10"/>
  </pivotCaches>
</workbook>
</file>

<file path=xl/calcChain.xml><?xml version="1.0" encoding="utf-8"?>
<calcChain xmlns="http://schemas.openxmlformats.org/spreadsheetml/2006/main">
  <c r="B133" i="3" l="1"/>
  <c r="C325" i="3" l="1"/>
  <c r="C317" i="3"/>
  <c r="C306" i="3"/>
  <c r="C280" i="3"/>
  <c r="C297" i="3"/>
  <c r="C109" i="3"/>
  <c r="C108" i="3"/>
  <c r="C70" i="3"/>
  <c r="C69" i="3"/>
  <c r="B144" i="3" l="1"/>
  <c r="AJ68" i="2" l="1"/>
  <c r="AJ106" i="2"/>
  <c r="AJ64" i="2"/>
  <c r="AB77" i="2" l="1"/>
  <c r="AB65" i="2"/>
  <c r="AB60" i="2"/>
  <c r="AB57" i="2"/>
  <c r="B50" i="3" l="1"/>
  <c r="C50" i="3" s="1"/>
  <c r="AJ226" i="2" l="1"/>
  <c r="AK226" i="2" s="1"/>
  <c r="AJ244" i="2"/>
  <c r="AK244" i="2" s="1"/>
  <c r="AC214" i="2" l="1"/>
  <c r="AJ243" i="2" l="1"/>
  <c r="C15" i="3" l="1"/>
  <c r="C14" i="3"/>
  <c r="C13" i="3"/>
  <c r="C12" i="3"/>
  <c r="C284" i="3" l="1"/>
  <c r="C283" i="3"/>
  <c r="AJ184" i="2" l="1"/>
  <c r="AK184" i="2" s="1"/>
  <c r="AB184" i="2"/>
  <c r="AB88" i="2" l="1"/>
  <c r="AB89" i="2"/>
  <c r="AJ135" i="2" l="1"/>
  <c r="AB126" i="2" l="1"/>
  <c r="AJ112" i="2" l="1"/>
  <c r="AJ113" i="2"/>
  <c r="AB143" i="2" l="1"/>
  <c r="AJ143" i="2"/>
  <c r="AK143" i="2" s="1"/>
  <c r="AJ85" i="2" l="1"/>
  <c r="AJ70" i="2" l="1"/>
  <c r="AJ73" i="2"/>
  <c r="AJ72" i="2" l="1"/>
  <c r="AJ79" i="2" l="1"/>
  <c r="AK79" i="2" s="1"/>
  <c r="AJ80" i="2"/>
  <c r="AK80" i="2" s="1"/>
  <c r="AB79" i="2" l="1"/>
  <c r="AB80" i="2"/>
  <c r="AB78" i="2"/>
  <c r="AJ94" i="2" l="1"/>
  <c r="AK94" i="2" s="1"/>
  <c r="AB94" i="2"/>
  <c r="AK85" i="2" l="1"/>
  <c r="AB85" i="2"/>
  <c r="AJ78" i="2" l="1"/>
  <c r="AK78" i="2" s="1"/>
  <c r="AJ75" i="2" l="1"/>
  <c r="AK75" i="2" s="1"/>
  <c r="AJ74" i="2" l="1"/>
  <c r="AK74" i="2" s="1"/>
  <c r="AB74" i="2"/>
  <c r="AJ71" i="2" l="1"/>
  <c r="AK71" i="2" s="1"/>
  <c r="AB71" i="2"/>
  <c r="AB56" i="2" l="1"/>
  <c r="AK55" i="2"/>
  <c r="AK56" i="2"/>
  <c r="AK67" i="2" l="1"/>
  <c r="AB67" i="2"/>
  <c r="AJ39" i="2" l="1"/>
  <c r="AJ34" i="2"/>
  <c r="AK34" i="2" s="1"/>
  <c r="AJ63" i="2"/>
  <c r="AB63" i="2"/>
  <c r="AJ58" i="2"/>
  <c r="AK58" i="2" s="1"/>
  <c r="AJ59" i="2"/>
  <c r="AK59" i="2" s="1"/>
  <c r="AJ65" i="2" l="1"/>
  <c r="AJ69" i="2"/>
  <c r="AJ82" i="2"/>
  <c r="AJ76" i="2"/>
  <c r="AJ81" i="2"/>
  <c r="AJ83" i="2"/>
  <c r="AJ84" i="2"/>
  <c r="AJ86" i="2"/>
  <c r="AJ87" i="2"/>
  <c r="AJ88" i="2"/>
  <c r="AJ89" i="2"/>
  <c r="AJ91" i="2"/>
  <c r="AJ90" i="2"/>
  <c r="AJ92" i="2"/>
  <c r="AJ93" i="2"/>
  <c r="AJ95" i="2"/>
  <c r="AJ96" i="2"/>
  <c r="AJ97" i="2"/>
  <c r="AJ98" i="2"/>
  <c r="AJ99" i="2"/>
  <c r="AJ100" i="2"/>
  <c r="AJ101" i="2"/>
  <c r="AJ102" i="2"/>
  <c r="AJ103" i="2"/>
  <c r="AJ104" i="2"/>
  <c r="AJ105" i="2"/>
  <c r="AJ107" i="2"/>
  <c r="AJ109" i="2"/>
  <c r="AJ111" i="2"/>
  <c r="AJ114" i="2"/>
  <c r="AJ115" i="2"/>
  <c r="AJ116" i="2"/>
  <c r="AJ117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6" i="2"/>
  <c r="AJ137" i="2"/>
  <c r="AJ138" i="2"/>
  <c r="AJ139" i="2"/>
  <c r="AJ140" i="2"/>
  <c r="AJ141" i="2"/>
  <c r="AJ142" i="2"/>
  <c r="AJ144" i="2"/>
  <c r="AJ145" i="2"/>
  <c r="AJ146" i="2"/>
  <c r="AJ147" i="2"/>
  <c r="AJ148" i="2"/>
  <c r="AJ149" i="2"/>
  <c r="AJ150" i="2"/>
  <c r="AJ151" i="2"/>
  <c r="AJ152" i="2"/>
  <c r="AJ153" i="2"/>
  <c r="AJ163" i="2"/>
  <c r="AJ154" i="2"/>
  <c r="AJ155" i="2"/>
  <c r="AJ157" i="2"/>
  <c r="AJ156" i="2"/>
  <c r="AJ158" i="2"/>
  <c r="AJ159" i="2"/>
  <c r="AJ160" i="2"/>
  <c r="AJ161" i="2"/>
  <c r="AJ162" i="2"/>
  <c r="AJ164" i="2"/>
  <c r="AJ165" i="2"/>
  <c r="AJ166" i="2"/>
  <c r="AJ167" i="2"/>
  <c r="AJ168" i="2"/>
  <c r="AJ169" i="2"/>
  <c r="AJ170" i="2"/>
  <c r="AJ171" i="2"/>
  <c r="AJ172" i="2"/>
  <c r="AJ173" i="2"/>
  <c r="AJ174" i="2"/>
  <c r="AJ175" i="2"/>
  <c r="AJ176" i="2"/>
  <c r="AJ177" i="2"/>
  <c r="AJ178" i="2"/>
  <c r="AJ179" i="2"/>
  <c r="AJ180" i="2"/>
  <c r="AJ181" i="2"/>
  <c r="AJ182" i="2"/>
  <c r="AJ183" i="2"/>
  <c r="AJ185" i="2"/>
  <c r="AJ186" i="2"/>
  <c r="AJ187" i="2"/>
  <c r="AJ188" i="2"/>
  <c r="AJ189" i="2"/>
  <c r="AJ190" i="2"/>
  <c r="AJ191" i="2"/>
  <c r="AJ192" i="2"/>
  <c r="AJ193" i="2"/>
  <c r="AJ194" i="2"/>
  <c r="AJ195" i="2"/>
  <c r="AJ196" i="2"/>
  <c r="AJ197" i="2"/>
  <c r="AJ199" i="2"/>
  <c r="AJ200" i="2"/>
  <c r="AJ201" i="2"/>
  <c r="AJ202" i="2"/>
  <c r="AJ203" i="2"/>
  <c r="AJ204" i="2"/>
  <c r="AJ205" i="2"/>
  <c r="AJ206" i="2"/>
  <c r="AJ218" i="2"/>
  <c r="AJ207" i="2"/>
  <c r="AJ208" i="2"/>
  <c r="AJ209" i="2"/>
  <c r="AJ210" i="2"/>
  <c r="AJ211" i="2"/>
  <c r="AJ212" i="2"/>
  <c r="AJ213" i="2"/>
  <c r="AJ214" i="2"/>
  <c r="AJ215" i="2"/>
  <c r="AJ216" i="2"/>
  <c r="AJ217" i="2"/>
  <c r="AJ219" i="2"/>
  <c r="AJ220" i="2"/>
  <c r="AJ230" i="2"/>
  <c r="AJ231" i="2"/>
  <c r="AJ221" i="2"/>
  <c r="AJ222" i="2"/>
  <c r="AJ232" i="2"/>
  <c r="AJ233" i="2"/>
  <c r="AJ234" i="2"/>
  <c r="AJ235" i="2"/>
  <c r="AJ236" i="2"/>
  <c r="AJ237" i="2"/>
  <c r="AJ238" i="2"/>
  <c r="AJ239" i="2"/>
  <c r="AJ240" i="2"/>
  <c r="AJ241" i="2"/>
  <c r="AJ223" i="2"/>
  <c r="AJ242" i="2"/>
  <c r="AJ224" i="2"/>
  <c r="AJ225" i="2"/>
  <c r="AJ245" i="2"/>
  <c r="AJ246" i="2"/>
  <c r="AJ247" i="2"/>
  <c r="AJ248" i="2"/>
  <c r="AJ249" i="2"/>
  <c r="AJ250" i="2"/>
  <c r="AJ227" i="2"/>
  <c r="AJ228" i="2"/>
  <c r="AJ251" i="2"/>
  <c r="AJ252" i="2"/>
  <c r="AJ253" i="2"/>
  <c r="AJ254" i="2"/>
  <c r="AJ255" i="2"/>
  <c r="AJ256" i="2"/>
  <c r="AJ257" i="2"/>
  <c r="AJ229" i="2"/>
  <c r="AJ258" i="2"/>
  <c r="AJ259" i="2"/>
  <c r="AJ51" i="2"/>
  <c r="AK51" i="2" s="1"/>
  <c r="AJ52" i="2"/>
  <c r="AK52" i="2" s="1"/>
  <c r="AJ53" i="2"/>
  <c r="AK53" i="2" s="1"/>
  <c r="AJ54" i="2"/>
  <c r="AK54" i="2" s="1"/>
  <c r="AJ57" i="2"/>
  <c r="AK57" i="2" s="1"/>
  <c r="AJ60" i="2"/>
  <c r="AK60" i="2" s="1"/>
  <c r="AJ61" i="2"/>
  <c r="AK61" i="2" s="1"/>
  <c r="AJ62" i="2"/>
  <c r="AK62" i="2" s="1"/>
  <c r="AJ49" i="2"/>
  <c r="AK49" i="2" s="1"/>
  <c r="AJ50" i="2"/>
  <c r="AK50" i="2" s="1"/>
  <c r="AJ47" i="2"/>
  <c r="AK47" i="2" s="1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5" i="2"/>
  <c r="AK35" i="2" s="1"/>
  <c r="AJ36" i="2"/>
  <c r="AK36" i="2" s="1"/>
  <c r="AJ37" i="2"/>
  <c r="AK37" i="2" s="1"/>
  <c r="AJ38" i="2"/>
  <c r="AK38" i="2" s="1"/>
  <c r="AJ40" i="2"/>
  <c r="AK40" i="2" s="1"/>
  <c r="AJ41" i="2"/>
  <c r="AK41" i="2" s="1"/>
  <c r="AJ42" i="2"/>
  <c r="AK42" i="2" s="1"/>
  <c r="AJ43" i="2"/>
  <c r="AK43" i="2" s="1"/>
  <c r="AJ44" i="2"/>
  <c r="AK44" i="2" s="1"/>
  <c r="AJ45" i="2"/>
  <c r="AK45" i="2" s="1"/>
  <c r="AJ46" i="2"/>
  <c r="AK46" i="2" s="1"/>
  <c r="AJ9" i="2"/>
  <c r="B237" i="3" l="1"/>
  <c r="B236" i="3"/>
  <c r="C236" i="3" s="1"/>
  <c r="B235" i="3"/>
  <c r="B234" i="3"/>
  <c r="C234" i="3" s="1"/>
  <c r="B233" i="3"/>
  <c r="C233" i="3" s="1"/>
  <c r="B232" i="3"/>
  <c r="C232" i="3" s="1"/>
  <c r="B231" i="3"/>
  <c r="C231" i="3" s="1"/>
  <c r="B230" i="3"/>
  <c r="B229" i="3"/>
  <c r="B223" i="3"/>
  <c r="C223" i="3" s="1"/>
  <c r="B222" i="3"/>
  <c r="C222" i="3" s="1"/>
  <c r="B221" i="3"/>
  <c r="C221" i="3" s="1"/>
  <c r="B220" i="3"/>
  <c r="C220" i="3" s="1"/>
  <c r="B219" i="3"/>
  <c r="C219" i="3" s="1"/>
  <c r="B218" i="3"/>
  <c r="C218" i="3" s="1"/>
  <c r="B217" i="3"/>
  <c r="C217" i="3" s="1"/>
  <c r="B216" i="3"/>
  <c r="C216" i="3" s="1"/>
  <c r="B215" i="3"/>
  <c r="C215" i="3" s="1"/>
  <c r="B214" i="3"/>
  <c r="C214" i="3" s="1"/>
  <c r="B213" i="3"/>
  <c r="C213" i="3" s="1"/>
  <c r="B212" i="3"/>
  <c r="C212" i="3" s="1"/>
  <c r="B211" i="3"/>
  <c r="C211" i="3" s="1"/>
  <c r="B210" i="3"/>
  <c r="C210" i="3" s="1"/>
  <c r="B209" i="3"/>
  <c r="C209" i="3" s="1"/>
  <c r="B208" i="3"/>
  <c r="C208" i="3" s="1"/>
  <c r="B207" i="3"/>
  <c r="C207" i="3" s="1"/>
  <c r="B206" i="3"/>
  <c r="C206" i="3" s="1"/>
  <c r="B205" i="3"/>
  <c r="C205" i="3" s="1"/>
  <c r="B204" i="3"/>
  <c r="C204" i="3" s="1"/>
  <c r="B203" i="3"/>
  <c r="C203" i="3" s="1"/>
  <c r="B202" i="3"/>
  <c r="C202" i="3" s="1"/>
  <c r="B201" i="3"/>
  <c r="C201" i="3" s="1"/>
  <c r="B200" i="3"/>
  <c r="C200" i="3" s="1"/>
  <c r="B199" i="3"/>
  <c r="C199" i="3" s="1"/>
  <c r="B198" i="3"/>
  <c r="C198" i="3" s="1"/>
  <c r="B197" i="3"/>
  <c r="C197" i="3" s="1"/>
  <c r="B196" i="3"/>
  <c r="C196" i="3" s="1"/>
  <c r="B195" i="3"/>
  <c r="C195" i="3" s="1"/>
  <c r="B194" i="3"/>
  <c r="C194" i="3" s="1"/>
  <c r="B193" i="3"/>
  <c r="C193" i="3" s="1"/>
  <c r="B192" i="3"/>
  <c r="C192" i="3" s="1"/>
  <c r="B191" i="3"/>
  <c r="C191" i="3" s="1"/>
  <c r="B190" i="3"/>
  <c r="C190" i="3" s="1"/>
  <c r="B189" i="3"/>
  <c r="C189" i="3" s="1"/>
  <c r="B188" i="3"/>
  <c r="C188" i="3" s="1"/>
  <c r="B187" i="3"/>
  <c r="C187" i="3" s="1"/>
  <c r="B186" i="3"/>
  <c r="C186" i="3" s="1"/>
  <c r="B185" i="3"/>
  <c r="C185" i="3" s="1"/>
  <c r="B184" i="3"/>
  <c r="C184" i="3" s="1"/>
  <c r="B183" i="3"/>
  <c r="C183" i="3" s="1"/>
  <c r="B182" i="3"/>
  <c r="C182" i="3" s="1"/>
  <c r="B181" i="3"/>
  <c r="C181" i="3" s="1"/>
  <c r="B180" i="3"/>
  <c r="C180" i="3" s="1"/>
  <c r="B179" i="3"/>
  <c r="C179" i="3" s="1"/>
  <c r="B178" i="3"/>
  <c r="C178" i="3" s="1"/>
  <c r="B177" i="3"/>
  <c r="C177" i="3" s="1"/>
  <c r="B176" i="3"/>
  <c r="C176" i="3" s="1"/>
  <c r="B175" i="3"/>
  <c r="C175" i="3" s="1"/>
  <c r="B174" i="3"/>
  <c r="C174" i="3" s="1"/>
  <c r="B173" i="3"/>
  <c r="C173" i="3" s="1"/>
  <c r="B172" i="3"/>
  <c r="C172" i="3" s="1"/>
  <c r="B171" i="3"/>
  <c r="C171" i="3" s="1"/>
  <c r="B170" i="3"/>
  <c r="C170" i="3" s="1"/>
  <c r="B169" i="3"/>
  <c r="C169" i="3" s="1"/>
  <c r="B168" i="3"/>
  <c r="C168" i="3" s="1"/>
  <c r="B167" i="3"/>
  <c r="C167" i="3" s="1"/>
  <c r="B166" i="3"/>
  <c r="C166" i="3" s="1"/>
  <c r="B165" i="3"/>
  <c r="C165" i="3" s="1"/>
  <c r="B164" i="3"/>
  <c r="C164" i="3" s="1"/>
  <c r="B163" i="3"/>
  <c r="C163" i="3" s="1"/>
  <c r="B162" i="3"/>
  <c r="C162" i="3" s="1"/>
  <c r="B156" i="3"/>
  <c r="B155" i="3"/>
  <c r="B154" i="3"/>
  <c r="B153" i="3"/>
  <c r="B152" i="3"/>
  <c r="B151" i="3"/>
  <c r="D151" i="3" s="1"/>
  <c r="B148" i="3"/>
  <c r="B147" i="3"/>
  <c r="B146" i="3"/>
  <c r="B145" i="3"/>
  <c r="D145" i="3" s="1"/>
  <c r="J127" i="3"/>
  <c r="H127" i="3"/>
  <c r="F127" i="3"/>
  <c r="D127" i="3"/>
  <c r="L125" i="3"/>
  <c r="B101" i="3"/>
  <c r="B100" i="3"/>
  <c r="B99" i="3"/>
  <c r="B98" i="3"/>
  <c r="B97" i="3"/>
  <c r="B96" i="3"/>
  <c r="B92" i="3"/>
  <c r="B91" i="3"/>
  <c r="B90" i="3"/>
  <c r="B89" i="3"/>
  <c r="B88" i="3"/>
  <c r="B87" i="3"/>
  <c r="B54" i="3"/>
  <c r="B53" i="3"/>
  <c r="C53" i="3" s="1"/>
  <c r="B52" i="3"/>
  <c r="B51" i="3"/>
  <c r="B298" i="3"/>
  <c r="B39" i="3"/>
  <c r="C39" i="3" s="1"/>
  <c r="B38" i="3"/>
  <c r="C38" i="3" s="1"/>
  <c r="B37" i="3"/>
  <c r="C37" i="3" s="1"/>
  <c r="B36" i="3"/>
  <c r="C36" i="3" s="1"/>
  <c r="B35" i="3"/>
  <c r="C35" i="3" s="1"/>
  <c r="B34" i="3"/>
  <c r="C34" i="3" s="1"/>
  <c r="B33" i="3"/>
  <c r="C33" i="3" s="1"/>
  <c r="AK259" i="2"/>
  <c r="AB259" i="2"/>
  <c r="AK258" i="2"/>
  <c r="AB258" i="2"/>
  <c r="AK229" i="2"/>
  <c r="AB229" i="2"/>
  <c r="AK257" i="2"/>
  <c r="AB257" i="2"/>
  <c r="AK256" i="2"/>
  <c r="AB256" i="2"/>
  <c r="AK255" i="2"/>
  <c r="AB255" i="2"/>
  <c r="AK254" i="2"/>
  <c r="AB254" i="2"/>
  <c r="AK253" i="2"/>
  <c r="AB253" i="2"/>
  <c r="AK252" i="2"/>
  <c r="AB252" i="2"/>
  <c r="AK251" i="2"/>
  <c r="AB251" i="2"/>
  <c r="AK228" i="2"/>
  <c r="AB228" i="2"/>
  <c r="AK227" i="2"/>
  <c r="AB227" i="2"/>
  <c r="AK250" i="2"/>
  <c r="AB250" i="2"/>
  <c r="AK249" i="2"/>
  <c r="AB249" i="2"/>
  <c r="AK248" i="2"/>
  <c r="AB248" i="2"/>
  <c r="AK247" i="2"/>
  <c r="AB247" i="2"/>
  <c r="AK246" i="2"/>
  <c r="AB246" i="2"/>
  <c r="AK245" i="2"/>
  <c r="AB245" i="2"/>
  <c r="AK225" i="2"/>
  <c r="AB225" i="2"/>
  <c r="AK224" i="2"/>
  <c r="AB224" i="2"/>
  <c r="AK243" i="2"/>
  <c r="AB243" i="2"/>
  <c r="AK242" i="2"/>
  <c r="AB242" i="2"/>
  <c r="AK223" i="2"/>
  <c r="AB223" i="2"/>
  <c r="AK241" i="2"/>
  <c r="AB241" i="2"/>
  <c r="AK240" i="2"/>
  <c r="AB240" i="2"/>
  <c r="AK239" i="2"/>
  <c r="AB239" i="2"/>
  <c r="AK238" i="2"/>
  <c r="AB238" i="2"/>
  <c r="AK237" i="2"/>
  <c r="AB237" i="2"/>
  <c r="AK236" i="2"/>
  <c r="AB236" i="2"/>
  <c r="AK235" i="2"/>
  <c r="AB235" i="2"/>
  <c r="AK234" i="2"/>
  <c r="AB234" i="2"/>
  <c r="AK233" i="2"/>
  <c r="AB233" i="2"/>
  <c r="AK232" i="2"/>
  <c r="AB232" i="2"/>
  <c r="AK222" i="2"/>
  <c r="AB222" i="2"/>
  <c r="AK221" i="2"/>
  <c r="AB221" i="2"/>
  <c r="AK231" i="2"/>
  <c r="AB231" i="2"/>
  <c r="AK230" i="2"/>
  <c r="AB230" i="2"/>
  <c r="AK220" i="2"/>
  <c r="AB220" i="2"/>
  <c r="AK219" i="2"/>
  <c r="AB219" i="2"/>
  <c r="AK217" i="2"/>
  <c r="AB217" i="2"/>
  <c r="AK216" i="2"/>
  <c r="AB216" i="2"/>
  <c r="AK215" i="2"/>
  <c r="AB215" i="2"/>
  <c r="AK214" i="2"/>
  <c r="AB214" i="2"/>
  <c r="AK213" i="2"/>
  <c r="AB213" i="2"/>
  <c r="AK212" i="2"/>
  <c r="AB212" i="2"/>
  <c r="AK211" i="2"/>
  <c r="AB211" i="2"/>
  <c r="AK210" i="2"/>
  <c r="AB210" i="2"/>
  <c r="AK209" i="2"/>
  <c r="AB209" i="2"/>
  <c r="AK208" i="2"/>
  <c r="AB208" i="2"/>
  <c r="AK207" i="2"/>
  <c r="AB207" i="2"/>
  <c r="AK218" i="2"/>
  <c r="AB218" i="2"/>
  <c r="AK206" i="2"/>
  <c r="AB206" i="2"/>
  <c r="AK205" i="2"/>
  <c r="AB205" i="2"/>
  <c r="AK204" i="2"/>
  <c r="AB204" i="2"/>
  <c r="AK203" i="2"/>
  <c r="AB203" i="2"/>
  <c r="AK202" i="2"/>
  <c r="AB202" i="2"/>
  <c r="AK201" i="2"/>
  <c r="AB201" i="2"/>
  <c r="AK200" i="2"/>
  <c r="AB200" i="2"/>
  <c r="AK199" i="2"/>
  <c r="AB199" i="2"/>
  <c r="AK198" i="2"/>
  <c r="AB198" i="2"/>
  <c r="AK197" i="2"/>
  <c r="AB197" i="2"/>
  <c r="AK196" i="2"/>
  <c r="AB196" i="2"/>
  <c r="AK195" i="2"/>
  <c r="AB195" i="2"/>
  <c r="AK194" i="2"/>
  <c r="AB194" i="2"/>
  <c r="AK193" i="2"/>
  <c r="AB193" i="2"/>
  <c r="AK192" i="2"/>
  <c r="AB192" i="2"/>
  <c r="AK191" i="2"/>
  <c r="AB191" i="2"/>
  <c r="AK190" i="2"/>
  <c r="AB190" i="2"/>
  <c r="AK189" i="2"/>
  <c r="AB189" i="2"/>
  <c r="AK188" i="2"/>
  <c r="AB188" i="2"/>
  <c r="AK187" i="2"/>
  <c r="AB187" i="2"/>
  <c r="AK186" i="2"/>
  <c r="AB186" i="2"/>
  <c r="AK185" i="2"/>
  <c r="AB185" i="2"/>
  <c r="AK183" i="2"/>
  <c r="AB183" i="2"/>
  <c r="AK182" i="2"/>
  <c r="AB182" i="2"/>
  <c r="AK181" i="2"/>
  <c r="AB181" i="2"/>
  <c r="AK180" i="2"/>
  <c r="AB180" i="2"/>
  <c r="AK179" i="2"/>
  <c r="AB179" i="2"/>
  <c r="AK178" i="2"/>
  <c r="AB178" i="2"/>
  <c r="AK177" i="2"/>
  <c r="AB177" i="2"/>
  <c r="AK176" i="2"/>
  <c r="AB176" i="2"/>
  <c r="AK175" i="2"/>
  <c r="AB175" i="2"/>
  <c r="AK174" i="2"/>
  <c r="AB174" i="2"/>
  <c r="AK173" i="2"/>
  <c r="AB173" i="2"/>
  <c r="AK172" i="2"/>
  <c r="AB172" i="2"/>
  <c r="AK171" i="2"/>
  <c r="AB171" i="2"/>
  <c r="AK170" i="2"/>
  <c r="AB170" i="2"/>
  <c r="AK169" i="2"/>
  <c r="AB169" i="2"/>
  <c r="AK168" i="2"/>
  <c r="AB168" i="2"/>
  <c r="AK167" i="2"/>
  <c r="AB167" i="2"/>
  <c r="AK166" i="2"/>
  <c r="AB166" i="2"/>
  <c r="AK165" i="2"/>
  <c r="AB165" i="2"/>
  <c r="AK164" i="2"/>
  <c r="AB164" i="2"/>
  <c r="AK162" i="2"/>
  <c r="AB162" i="2"/>
  <c r="AK161" i="2"/>
  <c r="AB161" i="2"/>
  <c r="AK160" i="2"/>
  <c r="AB160" i="2"/>
  <c r="AK159" i="2"/>
  <c r="AB159" i="2"/>
  <c r="AK158" i="2"/>
  <c r="AB158" i="2"/>
  <c r="AK156" i="2"/>
  <c r="AB156" i="2"/>
  <c r="AK157" i="2"/>
  <c r="AB157" i="2"/>
  <c r="AK155" i="2"/>
  <c r="AB155" i="2"/>
  <c r="AK154" i="2"/>
  <c r="AB154" i="2"/>
  <c r="AK163" i="2"/>
  <c r="AB163" i="2"/>
  <c r="AK153" i="2"/>
  <c r="AB153" i="2"/>
  <c r="AK152" i="2"/>
  <c r="AB152" i="2"/>
  <c r="AK151" i="2"/>
  <c r="AB151" i="2"/>
  <c r="AK150" i="2"/>
  <c r="AB150" i="2"/>
  <c r="AK149" i="2"/>
  <c r="AB149" i="2"/>
  <c r="AK148" i="2"/>
  <c r="AB148" i="2"/>
  <c r="AK147" i="2"/>
  <c r="AB147" i="2"/>
  <c r="AK146" i="2"/>
  <c r="AB146" i="2"/>
  <c r="AK145" i="2"/>
  <c r="AB145" i="2"/>
  <c r="AK144" i="2"/>
  <c r="AB144" i="2"/>
  <c r="AK142" i="2"/>
  <c r="AB142" i="2"/>
  <c r="AK141" i="2"/>
  <c r="AB141" i="2"/>
  <c r="AK140" i="2"/>
  <c r="AB140" i="2"/>
  <c r="AK139" i="2"/>
  <c r="AB139" i="2"/>
  <c r="AK138" i="2"/>
  <c r="AB138" i="2"/>
  <c r="AK137" i="2"/>
  <c r="AB137" i="2"/>
  <c r="AK136" i="2"/>
  <c r="AB136" i="2"/>
  <c r="AK135" i="2"/>
  <c r="AB135" i="2"/>
  <c r="AK134" i="2"/>
  <c r="AB134" i="2"/>
  <c r="AK133" i="2"/>
  <c r="AB133" i="2"/>
  <c r="AK132" i="2"/>
  <c r="AB132" i="2"/>
  <c r="AK131" i="2"/>
  <c r="AB131" i="2"/>
  <c r="AK130" i="2"/>
  <c r="AB130" i="2"/>
  <c r="AK129" i="2"/>
  <c r="AB129" i="2"/>
  <c r="AK128" i="2"/>
  <c r="AB128" i="2"/>
  <c r="AK127" i="2"/>
  <c r="AB127" i="2"/>
  <c r="AK126" i="2"/>
  <c r="AK125" i="2"/>
  <c r="AB125" i="2"/>
  <c r="AK124" i="2"/>
  <c r="AB124" i="2"/>
  <c r="AK123" i="2"/>
  <c r="AB123" i="2"/>
  <c r="AK122" i="2"/>
  <c r="AB122" i="2"/>
  <c r="AK121" i="2"/>
  <c r="AB121" i="2"/>
  <c r="AK120" i="2"/>
  <c r="AB120" i="2"/>
  <c r="AK119" i="2"/>
  <c r="AB119" i="2"/>
  <c r="AK118" i="2"/>
  <c r="AB118" i="2"/>
  <c r="AK117" i="2"/>
  <c r="AB117" i="2"/>
  <c r="AK116" i="2"/>
  <c r="AB116" i="2"/>
  <c r="AK115" i="2"/>
  <c r="AB115" i="2"/>
  <c r="AK114" i="2"/>
  <c r="AB114" i="2"/>
  <c r="AK113" i="2"/>
  <c r="AB113" i="2"/>
  <c r="AK112" i="2"/>
  <c r="AB112" i="2"/>
  <c r="AK111" i="2"/>
  <c r="AB111" i="2"/>
  <c r="AK110" i="2"/>
  <c r="AB110" i="2"/>
  <c r="AK109" i="2"/>
  <c r="AB109" i="2"/>
  <c r="AK108" i="2"/>
  <c r="AB108" i="2"/>
  <c r="AK107" i="2"/>
  <c r="AB107" i="2"/>
  <c r="AK106" i="2"/>
  <c r="AB106" i="2"/>
  <c r="AK105" i="2"/>
  <c r="AB105" i="2"/>
  <c r="AK104" i="2"/>
  <c r="AB104" i="2"/>
  <c r="AK103" i="2"/>
  <c r="AB103" i="2"/>
  <c r="AK102" i="2"/>
  <c r="AB102" i="2"/>
  <c r="AK101" i="2"/>
  <c r="AB101" i="2"/>
  <c r="AK100" i="2"/>
  <c r="AB100" i="2"/>
  <c r="AK99" i="2"/>
  <c r="AB99" i="2"/>
  <c r="AK98" i="2"/>
  <c r="AB98" i="2"/>
  <c r="AK97" i="2"/>
  <c r="AB97" i="2"/>
  <c r="AK96" i="2"/>
  <c r="AB96" i="2"/>
  <c r="AK95" i="2"/>
  <c r="AB95" i="2"/>
  <c r="AK93" i="2"/>
  <c r="AB93" i="2"/>
  <c r="AK92" i="2"/>
  <c r="AB92" i="2"/>
  <c r="AK90" i="2"/>
  <c r="AB90" i="2"/>
  <c r="AK91" i="2"/>
  <c r="AB91" i="2"/>
  <c r="AK89" i="2"/>
  <c r="AK88" i="2"/>
  <c r="AK87" i="2"/>
  <c r="AB87" i="2"/>
  <c r="AK86" i="2"/>
  <c r="AB86" i="2"/>
  <c r="AK84" i="2"/>
  <c r="AB84" i="2"/>
  <c r="AK83" i="2"/>
  <c r="AB83" i="2"/>
  <c r="AK81" i="2"/>
  <c r="AB81" i="2"/>
  <c r="AK76" i="2"/>
  <c r="AB76" i="2"/>
  <c r="AK73" i="2"/>
  <c r="AB73" i="2"/>
  <c r="AB75" i="2"/>
  <c r="AK82" i="2"/>
  <c r="AB82" i="2"/>
  <c r="AK72" i="2"/>
  <c r="AB72" i="2"/>
  <c r="AK69" i="2"/>
  <c r="AB69" i="2"/>
  <c r="AK70" i="2"/>
  <c r="AB70" i="2"/>
  <c r="AB68" i="2"/>
  <c r="AK65" i="2"/>
  <c r="AK64" i="2"/>
  <c r="AB64" i="2"/>
  <c r="AB61" i="2"/>
  <c r="AB59" i="2"/>
  <c r="AB58" i="2"/>
  <c r="AB55" i="2"/>
  <c r="AB53" i="2"/>
  <c r="AB52" i="2"/>
  <c r="AB51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K33" i="2"/>
  <c r="AB33" i="2"/>
  <c r="AK32" i="2"/>
  <c r="AB32" i="2"/>
  <c r="AK31" i="2"/>
  <c r="AB31" i="2"/>
  <c r="AK30" i="2"/>
  <c r="AB30" i="2"/>
  <c r="AK29" i="2"/>
  <c r="AB29" i="2"/>
  <c r="AK28" i="2"/>
  <c r="AB28" i="2"/>
  <c r="AK27" i="2"/>
  <c r="AK26" i="2"/>
  <c r="AB26" i="2"/>
  <c r="AK25" i="2"/>
  <c r="AB25" i="2"/>
  <c r="AK24" i="2"/>
  <c r="AB24" i="2"/>
  <c r="AK23" i="2"/>
  <c r="AB23" i="2"/>
  <c r="AK22" i="2"/>
  <c r="AB22" i="2"/>
  <c r="AK21" i="2"/>
  <c r="AB21" i="2"/>
  <c r="AK20" i="2"/>
  <c r="AB20" i="2"/>
  <c r="AK19" i="2"/>
  <c r="AB19" i="2"/>
  <c r="AK18" i="2"/>
  <c r="AB18" i="2"/>
  <c r="AK17" i="2"/>
  <c r="AB17" i="2"/>
  <c r="AK16" i="2"/>
  <c r="AB16" i="2"/>
  <c r="AK15" i="2"/>
  <c r="AB15" i="2"/>
  <c r="AK14" i="2"/>
  <c r="AB14" i="2"/>
  <c r="AK13" i="2"/>
  <c r="AB13" i="2"/>
  <c r="AK12" i="2"/>
  <c r="AB12" i="2"/>
  <c r="AK11" i="2"/>
  <c r="AB11" i="2"/>
  <c r="AK10" i="2"/>
  <c r="AB10" i="2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AK9" i="2"/>
  <c r="AB9" i="2"/>
  <c r="P18" i="1"/>
  <c r="O18" i="1"/>
  <c r="P17" i="1"/>
  <c r="O17" i="1"/>
  <c r="P16" i="1"/>
  <c r="O16" i="1"/>
  <c r="P15" i="1"/>
  <c r="O15" i="1"/>
  <c r="P14" i="1"/>
  <c r="O14" i="1"/>
  <c r="P13" i="1"/>
  <c r="O13" i="1"/>
  <c r="C266" i="3" l="1"/>
  <c r="C230" i="3"/>
  <c r="C271" i="3"/>
  <c r="C235" i="3"/>
  <c r="B307" i="3"/>
  <c r="C298" i="3"/>
  <c r="B302" i="3"/>
  <c r="C302" i="3" s="1"/>
  <c r="C54" i="3"/>
  <c r="B299" i="3"/>
  <c r="C299" i="3" s="1"/>
  <c r="C51" i="3"/>
  <c r="B300" i="3"/>
  <c r="C300" i="3" s="1"/>
  <c r="C52" i="3"/>
  <c r="C146" i="3" s="1"/>
  <c r="C265" i="3"/>
  <c r="C229" i="3"/>
  <c r="L265" i="3" s="1"/>
  <c r="C237" i="3"/>
  <c r="D237" i="3"/>
  <c r="C92" i="3"/>
  <c r="C91" i="3"/>
  <c r="C90" i="3"/>
  <c r="C89" i="3"/>
  <c r="C88" i="3"/>
  <c r="C87" i="3"/>
  <c r="D233" i="3"/>
  <c r="D231" i="3"/>
  <c r="D232" i="3"/>
  <c r="D236" i="3"/>
  <c r="D230" i="3"/>
  <c r="D234" i="3"/>
  <c r="D235" i="3"/>
  <c r="D229" i="3"/>
  <c r="D155" i="3"/>
  <c r="D156" i="3"/>
  <c r="D144" i="3"/>
  <c r="D152" i="3"/>
  <c r="D148" i="3"/>
  <c r="D154" i="3"/>
  <c r="D153" i="3"/>
  <c r="C97" i="3"/>
  <c r="C98" i="3"/>
  <c r="C99" i="3"/>
  <c r="C100" i="3"/>
  <c r="C101" i="3"/>
  <c r="D147" i="3"/>
  <c r="D146" i="3"/>
  <c r="L126" i="3"/>
  <c r="C147" i="3"/>
  <c r="L270" i="3"/>
  <c r="C96" i="3"/>
  <c r="C144" i="3"/>
  <c r="B309" i="3"/>
  <c r="C309" i="3" s="1"/>
  <c r="B320" i="3"/>
  <c r="C320" i="3" s="1"/>
  <c r="C273" i="3"/>
  <c r="Q18" i="1"/>
  <c r="Q13" i="1"/>
  <c r="Q17" i="1"/>
  <c r="Q14" i="1"/>
  <c r="Q16" i="1"/>
  <c r="Q15" i="1"/>
  <c r="C224" i="3"/>
  <c r="D162" i="3" s="1"/>
  <c r="Z163" i="3"/>
  <c r="B319" i="3"/>
  <c r="C319" i="3" s="1"/>
  <c r="B308" i="3"/>
  <c r="C308" i="3" s="1"/>
  <c r="B311" i="3"/>
  <c r="C311" i="3" s="1"/>
  <c r="B322" i="3"/>
  <c r="C322" i="3" s="1"/>
  <c r="C71" i="3"/>
  <c r="C268" i="3"/>
  <c r="C272" i="3"/>
  <c r="C269" i="3"/>
  <c r="C40" i="3"/>
  <c r="D35" i="3" s="1"/>
  <c r="Z34" i="3"/>
  <c r="C110" i="3"/>
  <c r="L127" i="3" s="1"/>
  <c r="C267" i="3"/>
  <c r="B301" i="3"/>
  <c r="C301" i="3" s="1"/>
  <c r="B318" i="3"/>
  <c r="C318" i="3" s="1"/>
  <c r="C148" i="3"/>
  <c r="L266" i="3"/>
  <c r="C270" i="3"/>
  <c r="L271" i="3"/>
  <c r="B326" i="3" l="1"/>
  <c r="C326" i="3" s="1"/>
  <c r="C307" i="3"/>
  <c r="L273" i="3"/>
  <c r="L272" i="3"/>
  <c r="L269" i="3"/>
  <c r="L268" i="3"/>
  <c r="L267" i="3"/>
  <c r="E234" i="3"/>
  <c r="E147" i="3"/>
  <c r="E229" i="3"/>
  <c r="E146" i="3"/>
  <c r="E233" i="3"/>
  <c r="E237" i="3"/>
  <c r="Z50" i="3"/>
  <c r="D195" i="3"/>
  <c r="B328" i="3"/>
  <c r="C328" i="3" s="1"/>
  <c r="D163" i="3"/>
  <c r="D194" i="3"/>
  <c r="D219" i="3"/>
  <c r="D179" i="3"/>
  <c r="D178" i="3"/>
  <c r="D221" i="3"/>
  <c r="D196" i="3"/>
  <c r="D202" i="3"/>
  <c r="D174" i="3"/>
  <c r="D211" i="3"/>
  <c r="D210" i="3"/>
  <c r="D176" i="3"/>
  <c r="D216" i="3"/>
  <c r="D200" i="3"/>
  <c r="D184" i="3"/>
  <c r="D168" i="3"/>
  <c r="D217" i="3"/>
  <c r="D201" i="3"/>
  <c r="D185" i="3"/>
  <c r="D169" i="3"/>
  <c r="D208" i="3"/>
  <c r="D189" i="3"/>
  <c r="D170" i="3"/>
  <c r="D206" i="3"/>
  <c r="D187" i="3"/>
  <c r="D164" i="3"/>
  <c r="D214" i="3"/>
  <c r="D198" i="3"/>
  <c r="D182" i="3"/>
  <c r="D166" i="3"/>
  <c r="D213" i="3"/>
  <c r="D197" i="3"/>
  <c r="D181" i="3"/>
  <c r="D165" i="3"/>
  <c r="D37" i="3"/>
  <c r="D205" i="3"/>
  <c r="D186" i="3"/>
  <c r="D222" i="3"/>
  <c r="D203" i="3"/>
  <c r="D180" i="3"/>
  <c r="D220" i="3"/>
  <c r="D204" i="3"/>
  <c r="D188" i="3"/>
  <c r="D172" i="3"/>
  <c r="D223" i="3"/>
  <c r="D207" i="3"/>
  <c r="D191" i="3"/>
  <c r="D175" i="3"/>
  <c r="D218" i="3"/>
  <c r="D192" i="3"/>
  <c r="D173" i="3"/>
  <c r="D212" i="3"/>
  <c r="D190" i="3"/>
  <c r="D171" i="3"/>
  <c r="E144" i="3"/>
  <c r="D215" i="3"/>
  <c r="D199" i="3"/>
  <c r="D183" i="3"/>
  <c r="D167" i="3"/>
  <c r="D209" i="3"/>
  <c r="D193" i="3"/>
  <c r="D177" i="3"/>
  <c r="D36" i="3"/>
  <c r="C153" i="3"/>
  <c r="E153" i="3" s="1"/>
  <c r="B330" i="3"/>
  <c r="C330" i="3" s="1"/>
  <c r="D38" i="3"/>
  <c r="D34" i="3"/>
  <c r="E230" i="3"/>
  <c r="C155" i="3"/>
  <c r="E155" i="3" s="1"/>
  <c r="E235" i="3"/>
  <c r="B327" i="3"/>
  <c r="C327" i="3" s="1"/>
  <c r="C93" i="3"/>
  <c r="D89" i="3" s="1"/>
  <c r="C151" i="3"/>
  <c r="E151" i="3" s="1"/>
  <c r="B321" i="3"/>
  <c r="C321" i="3" s="1"/>
  <c r="B310" i="3"/>
  <c r="C310" i="3" s="1"/>
  <c r="D39" i="3"/>
  <c r="C145" i="3"/>
  <c r="E145" i="3" s="1"/>
  <c r="D33" i="3"/>
  <c r="C55" i="3"/>
  <c r="C154" i="3"/>
  <c r="E154" i="3" s="1"/>
  <c r="C156" i="3"/>
  <c r="E156" i="3" s="1"/>
  <c r="C152" i="3"/>
  <c r="E152" i="3" s="1"/>
  <c r="C102" i="3"/>
  <c r="D97" i="3" s="1"/>
  <c r="D51" i="3" l="1"/>
  <c r="L7" i="3"/>
  <c r="E236" i="3"/>
  <c r="Z230" i="3"/>
  <c r="E231" i="3"/>
  <c r="E232" i="3"/>
  <c r="D96" i="3"/>
  <c r="D90" i="3"/>
  <c r="D54" i="3"/>
  <c r="D101" i="3"/>
  <c r="D99" i="3"/>
  <c r="D87" i="3"/>
  <c r="D100" i="3"/>
  <c r="D88" i="3"/>
  <c r="D92" i="3"/>
  <c r="E148" i="3"/>
  <c r="D52" i="3"/>
  <c r="D53" i="3"/>
  <c r="D50" i="3"/>
  <c r="B329" i="3"/>
  <c r="C329" i="3" s="1"/>
  <c r="D98" i="3"/>
  <c r="D91" i="3"/>
  <c r="C16" i="3" l="1"/>
  <c r="C279" i="3"/>
</calcChain>
</file>

<file path=xl/comments1.xml><?xml version="1.0" encoding="utf-8"?>
<comments xmlns="http://schemas.openxmlformats.org/spreadsheetml/2006/main">
  <authors>
    <author/>
  </authors>
  <commentList>
    <comment ref="H125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dpl:
</t>
        </r>
        <r>
          <rPr>
            <sz val="9"/>
            <color rgb="FF000000"/>
            <rFont val="Tahoma"/>
            <family val="2"/>
            <charset val="1"/>
          </rPr>
          <t xml:space="preserve">R$ 168.273.448,57
</t>
        </r>
        <r>
          <rPr>
            <sz val="7"/>
            <color rgb="FF000000"/>
            <rFont val="Tahoma"/>
            <family val="2"/>
            <charset val="1"/>
          </rPr>
          <t>Valor total estimado, incluindo os itens cancelados, fracassados e desertos.</t>
        </r>
      </text>
    </comment>
  </commentList>
</comments>
</file>

<file path=xl/sharedStrings.xml><?xml version="1.0" encoding="utf-8"?>
<sst xmlns="http://schemas.openxmlformats.org/spreadsheetml/2006/main" count="4803" uniqueCount="1115">
  <si>
    <t>Para acessar as informações, basta clicar no retângulo abaixo.</t>
  </si>
  <si>
    <t>RESUMO</t>
  </si>
  <si>
    <t>Gerenciamento dos Processos &gt;&gt;</t>
  </si>
  <si>
    <t>Por Categoria</t>
  </si>
  <si>
    <t>Recebidos</t>
  </si>
  <si>
    <t>Finalizados</t>
  </si>
  <si>
    <t>Em andamento</t>
  </si>
  <si>
    <t>Alienação</t>
  </si>
  <si>
    <t>Concessão</t>
  </si>
  <si>
    <t>Consumo</t>
  </si>
  <si>
    <t>Obra/Projeto</t>
  </si>
  <si>
    <t>Indicadores dos Processos &gt;&gt;</t>
  </si>
  <si>
    <t>Permanente</t>
  </si>
  <si>
    <t>Serviço</t>
  </si>
  <si>
    <t>DIRETRIZES ESTRATÉGICAS</t>
  </si>
  <si>
    <t>Autores |</t>
  </si>
  <si>
    <t>Fábio Alexandre Rosa; Ricardo da Silveira Porto</t>
  </si>
  <si>
    <t>Ano |</t>
  </si>
  <si>
    <t>Colaboração |</t>
  </si>
  <si>
    <t>Anderson Wilfried Dornbusch</t>
  </si>
  <si>
    <t>Versão |</t>
  </si>
  <si>
    <t>AGENDA DE PROCESSOS | 2019</t>
  </si>
  <si>
    <t>Impugnação</t>
  </si>
  <si>
    <t>Ingresso Judicial</t>
  </si>
  <si>
    <t>Recurso</t>
  </si>
  <si>
    <t>Itens Cancelados</t>
  </si>
  <si>
    <t>Itens Desertos / sem proposta</t>
  </si>
  <si>
    <t>Nº</t>
  </si>
  <si>
    <t>Processo</t>
  </si>
  <si>
    <t>Modalidade</t>
  </si>
  <si>
    <t>Tipo</t>
  </si>
  <si>
    <t>Nº Edital</t>
  </si>
  <si>
    <t>IRP</t>
  </si>
  <si>
    <t>Categoria</t>
  </si>
  <si>
    <t>Objeto</t>
  </si>
  <si>
    <t>Unidade</t>
  </si>
  <si>
    <t>Data do Trâmite</t>
  </si>
  <si>
    <t>Movimentação</t>
  </si>
  <si>
    <t>Responsável</t>
  </si>
  <si>
    <t>Valor Estimado</t>
  </si>
  <si>
    <t>Qtde de Itens Licitados</t>
  </si>
  <si>
    <t>Grupos / Lotes</t>
  </si>
  <si>
    <t>Impugnado?</t>
  </si>
  <si>
    <t>Pertinente?</t>
  </si>
  <si>
    <t>Houve?</t>
  </si>
  <si>
    <t>Ato Judicial</t>
  </si>
  <si>
    <t>Data da Abertura</t>
  </si>
  <si>
    <t>Horário</t>
  </si>
  <si>
    <t>Solicitado?</t>
  </si>
  <si>
    <t>Pertinente?2</t>
  </si>
  <si>
    <t>Motivo</t>
  </si>
  <si>
    <t>Retorno de Fase?</t>
  </si>
  <si>
    <t>Data de Homologação</t>
  </si>
  <si>
    <t>Prazo</t>
  </si>
  <si>
    <t>Itens Homologados</t>
  </si>
  <si>
    <t>Quantidade</t>
  </si>
  <si>
    <t>Valor</t>
  </si>
  <si>
    <t>Motivo3</t>
  </si>
  <si>
    <t>Quantidade7</t>
  </si>
  <si>
    <t>Valor8</t>
  </si>
  <si>
    <t>Valor Adjudicado</t>
  </si>
  <si>
    <t>Economicidade</t>
  </si>
  <si>
    <t>% Economicidade</t>
  </si>
  <si>
    <t>Status</t>
  </si>
  <si>
    <t>Observações</t>
  </si>
  <si>
    <t>046267/2018-33</t>
  </si>
  <si>
    <t>Pregão Elet. - SRP</t>
  </si>
  <si>
    <t>SRP</t>
  </si>
  <si>
    <t>433/2018</t>
  </si>
  <si>
    <t>274/2018</t>
  </si>
  <si>
    <t>Aquisição de material de copa e cozinha para o CCA/CCB/CCS/NUMA/CED/DCF/BU/PRODEGESP</t>
  </si>
  <si>
    <t>CCA</t>
  </si>
  <si>
    <t>Enc. ao DCOM para informar a validade da ata</t>
  </si>
  <si>
    <t>Anderson</t>
  </si>
  <si>
    <t>Não</t>
  </si>
  <si>
    <t>N/A</t>
  </si>
  <si>
    <t>-</t>
  </si>
  <si>
    <t>Proposta acima do estimado / Não aceitou reduzir</t>
  </si>
  <si>
    <t>Finalizado – Consolidado</t>
  </si>
  <si>
    <t>050109/2018-88</t>
  </si>
  <si>
    <t>464/2018</t>
  </si>
  <si>
    <t>297/2018</t>
  </si>
  <si>
    <t>Aquisição de disjuntores de média tensão, relés, chaves seccionadoras e demais componentes</t>
  </si>
  <si>
    <t>DCOM</t>
  </si>
  <si>
    <t>Mery</t>
  </si>
  <si>
    <t>Sim</t>
  </si>
  <si>
    <t>Recurso contra habilitação da empresa vencedora.</t>
  </si>
  <si>
    <t>060012/2018-83</t>
  </si>
  <si>
    <t>472/2018</t>
  </si>
  <si>
    <t>304/2018</t>
  </si>
  <si>
    <t>Serviço de manutenção preventiva e corretiva (mecânica e elétrica) em equipamentos do tipo condicionadores de ar SPLITs</t>
  </si>
  <si>
    <t>JOI</t>
  </si>
  <si>
    <t>Enc. ao DPC para informar a validade da ata</t>
  </si>
  <si>
    <t>058926/2018-84</t>
  </si>
  <si>
    <t>476/2018</t>
  </si>
  <si>
    <t>307/2018</t>
  </si>
  <si>
    <t>Contratação de serviços de cabeamento estruturado</t>
  </si>
  <si>
    <t>SETIC</t>
  </si>
  <si>
    <t>Mara</t>
  </si>
  <si>
    <t>vide Ata</t>
  </si>
  <si>
    <t>061599/2018-48</t>
  </si>
  <si>
    <t>483/2018</t>
  </si>
  <si>
    <t>313/2018</t>
  </si>
  <si>
    <t>Aquisição de materiais de alvenaria, ferramentas e utensílios para as demandas da Prefeitura Universitária</t>
  </si>
  <si>
    <t>PU</t>
  </si>
  <si>
    <t>066742/2018-98</t>
  </si>
  <si>
    <t>502/2018</t>
  </si>
  <si>
    <t>346/2018</t>
  </si>
  <si>
    <t>Contratação de serviços de administração de vale alimentação e vale refeição</t>
  </si>
  <si>
    <t>SESP</t>
  </si>
  <si>
    <t>Finalizado – Deserto</t>
  </si>
  <si>
    <t>1a tentativa</t>
  </si>
  <si>
    <t>077144/2018-44</t>
  </si>
  <si>
    <t>522/2018</t>
  </si>
  <si>
    <t>336/2018</t>
  </si>
  <si>
    <t>Contratação de serviços de recepcionistas para eventos</t>
  </si>
  <si>
    <t>SECARTE</t>
  </si>
  <si>
    <t>Diego Ossanes</t>
  </si>
  <si>
    <t>063626/2018-17</t>
  </si>
  <si>
    <t>Pregão Elet. - Tradicional</t>
  </si>
  <si>
    <t>TRAD</t>
  </si>
  <si>
    <t>527/2018</t>
  </si>
  <si>
    <t>Contratação de serviços de manutenção de centrais telefônicas</t>
  </si>
  <si>
    <t>Enc. para ajustes</t>
  </si>
  <si>
    <t>Devolvido ao requerente/DPC para análise quanto aos apontamentos da PF.</t>
  </si>
  <si>
    <t>070149/2018-46</t>
  </si>
  <si>
    <t>538/2018</t>
  </si>
  <si>
    <t>337/2018</t>
  </si>
  <si>
    <t>Contratação de serviços de auxiliar rural para o CCA /CBS</t>
  </si>
  <si>
    <t>073550/2018-38</t>
  </si>
  <si>
    <t>541/2018</t>
  </si>
  <si>
    <t>332/2018</t>
  </si>
  <si>
    <t>Aquisição de mobiliário sob medida para a Universidade Federal de Santa Catarina</t>
  </si>
  <si>
    <t>CED</t>
  </si>
  <si>
    <t>062642/2018-92</t>
  </si>
  <si>
    <t>544/2018</t>
  </si>
  <si>
    <t>334/2018</t>
  </si>
  <si>
    <t>Aquisição de materiais para o setor de hidráulica, serralheria e vidraçaria para atender as demandas de manutenção da infraestrutura da UFSC</t>
  </si>
  <si>
    <t>DMPI</t>
  </si>
  <si>
    <t>Gerson</t>
  </si>
  <si>
    <t>Licitantes não aceitaram reduzir o valor do lance.</t>
  </si>
  <si>
    <t>047874/2018-11</t>
  </si>
  <si>
    <t>545/2018</t>
  </si>
  <si>
    <t>333/2018</t>
  </si>
  <si>
    <t>Aquisição de materiais de telefonia e informática para atender ao CFM</t>
  </si>
  <si>
    <t>CFM</t>
  </si>
  <si>
    <t>NA</t>
  </si>
  <si>
    <t>047451/2018-09</t>
  </si>
  <si>
    <t>546/2018</t>
  </si>
  <si>
    <t>328/2018</t>
  </si>
  <si>
    <t>Aquisição de suprimentos de informática para o Campus Florianópolis e para o Campus Blumenau</t>
  </si>
  <si>
    <t>BNU</t>
  </si>
  <si>
    <t>João (Bnu)</t>
  </si>
  <si>
    <t>Empresa informou não consegui chegar ao valor de referência.</t>
  </si>
  <si>
    <t>042751/2018-93</t>
  </si>
  <si>
    <t>552/2018</t>
  </si>
  <si>
    <t>335/2018</t>
  </si>
  <si>
    <t>Contratação de serviços de gerenciamento de frota: abastecimento e manutenção</t>
  </si>
  <si>
    <t>067070/2018-38</t>
  </si>
  <si>
    <t>558/2018</t>
  </si>
  <si>
    <t>338/2018</t>
  </si>
  <si>
    <t>Aquisição de materiais de limpeza, conservação e higiene para atender o CED, Campus Blumenau e Campus Curitibanos</t>
  </si>
  <si>
    <t>Valor acima do estimado</t>
  </si>
  <si>
    <t>047320/2018-13</t>
  </si>
  <si>
    <t>559/2018</t>
  </si>
  <si>
    <t>339/2018</t>
  </si>
  <si>
    <t>Aquisição de acessórias para projetores e suprimentos de informática para o Campus Florianópolis e Campus Blumenau</t>
  </si>
  <si>
    <t>Valor acima do estimado / Objeto não atende</t>
  </si>
  <si>
    <t>084996/2018-98</t>
  </si>
  <si>
    <t>564/2018</t>
  </si>
  <si>
    <t>Contratação de empresas para prestação de serviços de manutenção preventiva e corretiva em sistemas de climatização</t>
  </si>
  <si>
    <t>Enc. ao DPC para emissão de empenho</t>
  </si>
  <si>
    <t>Contra habilitação da recorrida, alegando que documentos de habilitação não atendiam ao edital.</t>
  </si>
  <si>
    <t>043537/2018-54</t>
  </si>
  <si>
    <t>566/2018</t>
  </si>
  <si>
    <t>340/2018</t>
  </si>
  <si>
    <t>Contratação de serviços de gestão de mão de obra para tradução, interpretação e guia-interpretação de Libras/Português</t>
  </si>
  <si>
    <t>CCE</t>
  </si>
  <si>
    <t>Para análise da Procuradoria</t>
  </si>
  <si>
    <t>084482/2018-32</t>
  </si>
  <si>
    <t>571/2018</t>
  </si>
  <si>
    <t>341/2018</t>
  </si>
  <si>
    <t>Contratação de serviços de recepcionistas para o Campus Blumenau</t>
  </si>
  <si>
    <t>Arquivado pelo requerente</t>
  </si>
  <si>
    <t>Finalizado – Arquivado</t>
  </si>
  <si>
    <t>084404/2018-38</t>
  </si>
  <si>
    <t>573/2018</t>
  </si>
  <si>
    <t>342/2018</t>
  </si>
  <si>
    <t>Contratação de eventos institucionais para atender as demandas do Campus Joinville</t>
  </si>
  <si>
    <t>066962/2018-11</t>
  </si>
  <si>
    <t>575/2018</t>
  </si>
  <si>
    <t>343/2018</t>
  </si>
  <si>
    <t>Aquisição de material de limpeza, Conservação e Higiene para o NDI, RU e Colégio de Aplicação</t>
  </si>
  <si>
    <t>NDI</t>
  </si>
  <si>
    <t>087802/2018-14</t>
  </si>
  <si>
    <t>576/2018</t>
  </si>
  <si>
    <t>344/2018</t>
  </si>
  <si>
    <t>Aquisição de agasalhos para atender as demandas da UFSC</t>
  </si>
  <si>
    <t>071028/2018-11</t>
  </si>
  <si>
    <t>577/2018</t>
  </si>
  <si>
    <t>345/2018</t>
  </si>
  <si>
    <t>Aquisição de bebedouros de pressão para atender o CED/CCE e CCS</t>
  </si>
  <si>
    <t>065035/2018-84</t>
  </si>
  <si>
    <t>003/2019</t>
  </si>
  <si>
    <t>001/2019</t>
  </si>
  <si>
    <t>Aquisição de ferramentas para o CCS/CCB/NUMA e Campus Araranguá</t>
  </si>
  <si>
    <t>CCS</t>
  </si>
  <si>
    <t>087646/2018-83</t>
  </si>
  <si>
    <t>004/2019</t>
  </si>
  <si>
    <t>002/2019</t>
  </si>
  <si>
    <t>Aquisição de software Microsoft para manutenção e expansão das licenças já em uso</t>
  </si>
  <si>
    <t>088351/2018-24</t>
  </si>
  <si>
    <t>005/2019</t>
  </si>
  <si>
    <t>Concessão de 9 espaços para a instalação de máquinas automatizadas de bebibas</t>
  </si>
  <si>
    <t>DPC</t>
  </si>
  <si>
    <t>039435/2018-34</t>
  </si>
  <si>
    <t>008/2019</t>
  </si>
  <si>
    <t>Contratação de serviços de serviços de manutenção elétrica e hidráulica</t>
  </si>
  <si>
    <t>Licitantes não enviaram documentos de habilitação</t>
  </si>
  <si>
    <t>Finalizado – Fracassado</t>
  </si>
  <si>
    <t>3ª tentativa</t>
  </si>
  <si>
    <t>026753/2018-35</t>
  </si>
  <si>
    <t>009/2019</t>
  </si>
  <si>
    <t>Aquisição de aparelhos de ar condicionado com instalação</t>
  </si>
  <si>
    <t>Foi intencionado mas não apresentaram as razões</t>
  </si>
  <si>
    <t>Falta de documentação / Valor acima</t>
  </si>
  <si>
    <t>021942/2018-11</t>
  </si>
  <si>
    <t>011/2019</t>
  </si>
  <si>
    <t>006/2019</t>
  </si>
  <si>
    <t>Aquisição de mobiliário corporativo</t>
  </si>
  <si>
    <t>065056/2018-08</t>
  </si>
  <si>
    <t>012/2019</t>
  </si>
  <si>
    <t>007/2019</t>
  </si>
  <si>
    <t xml:space="preserve">Aquisição de ferramentas e materiais de carpintaria </t>
  </si>
  <si>
    <t>NUMA</t>
  </si>
  <si>
    <t>Nailor</t>
  </si>
  <si>
    <t>Nenhuma proposta atendeu plenamente ao Edital</t>
  </si>
  <si>
    <t>000863/2019-58</t>
  </si>
  <si>
    <t>015/2019</t>
  </si>
  <si>
    <t xml:space="preserve">Concessão de espaço para exploração de serviços de reprografia. </t>
  </si>
  <si>
    <t>Pregão Deserto</t>
  </si>
  <si>
    <t>089257/2018-92</t>
  </si>
  <si>
    <t>016/2019</t>
  </si>
  <si>
    <t>Contratação de serviços de manutenção dos elevadores do Campus Curitibanos.</t>
  </si>
  <si>
    <t>CBS</t>
  </si>
  <si>
    <t>017/2019</t>
  </si>
  <si>
    <t>2ª tentativa</t>
  </si>
  <si>
    <t>000659/2019-37</t>
  </si>
  <si>
    <t>023/2019</t>
  </si>
  <si>
    <t>Aquisição de materiais de consumo para o curso de medicina - campus Curitibanos.</t>
  </si>
  <si>
    <t>Recusado pela Equipe de Apoio. Único item ofertado não correspondia ao Edital.</t>
  </si>
  <si>
    <t>001106/2019-00</t>
  </si>
  <si>
    <t>024/2019</t>
  </si>
  <si>
    <t>Aquisição de materiais de laboratório para o curso de medicina - Campus Curitibanos.</t>
  </si>
  <si>
    <t>Objeto ofertado não atendia a necessidade</t>
  </si>
  <si>
    <t>001113/2019-01</t>
  </si>
  <si>
    <t>025/2019</t>
  </si>
  <si>
    <t>010/2019</t>
  </si>
  <si>
    <t>Acima do estimado</t>
  </si>
  <si>
    <t>004264/2019-11</t>
  </si>
  <si>
    <t>027/2019</t>
  </si>
  <si>
    <t>007039/2018-48</t>
  </si>
  <si>
    <t>030/2019</t>
  </si>
  <si>
    <t>Contratação de serviços de apoio logísitico, com agenciamento de cargas e despacho aduaneiro.</t>
  </si>
  <si>
    <t>Enc. ao DCOM para emissão de empenho</t>
  </si>
  <si>
    <t>Diego Eller</t>
  </si>
  <si>
    <t>088570/2018-11</t>
  </si>
  <si>
    <t>031/2019</t>
  </si>
  <si>
    <t>Serviço de fornecimento de buffet livre tipo diário e lanches com concessão onerosa para restaurante.</t>
  </si>
  <si>
    <t>RU</t>
  </si>
  <si>
    <t>Para publicação de edital</t>
  </si>
  <si>
    <t>033/2019</t>
  </si>
  <si>
    <t>013/2019</t>
  </si>
  <si>
    <t xml:space="preserve">Contratação de serviços de administração de vale alimentação e vale refeição </t>
  </si>
  <si>
    <t>034/2019</t>
  </si>
  <si>
    <t>014/2019</t>
  </si>
  <si>
    <t>Recurso contra sua inabilitação, alegando que encaminhou os e-mail's solicitados em edital, porém encaminhou fora do prazo.</t>
  </si>
  <si>
    <t>005836/2019-71</t>
  </si>
  <si>
    <t>035/2019</t>
  </si>
  <si>
    <t xml:space="preserve">Contratação de serviços de recuperação estrutural e tratamento de rachaduras em paredes de alvenaria e impermeabilização. </t>
  </si>
  <si>
    <t>002361/2019-61</t>
  </si>
  <si>
    <t>039/2019</t>
  </si>
  <si>
    <t xml:space="preserve">017/2019 </t>
  </si>
  <si>
    <t>Aquisição de recarga de gás GLP 13KG e 45KG.</t>
  </si>
  <si>
    <t>088954/2018-26</t>
  </si>
  <si>
    <t>044/2019</t>
  </si>
  <si>
    <t>018/2019</t>
  </si>
  <si>
    <t xml:space="preserve">Aquisição de detergente desengordurante para o Restaurante Universitário </t>
  </si>
  <si>
    <t>067052/2018-56</t>
  </si>
  <si>
    <t>055/2019</t>
  </si>
  <si>
    <t>20/2019</t>
  </si>
  <si>
    <t>Aquisição de material de limpeza, conservação e higiene para atender o CCS/BIC/NUMA/CCE/CCB/ARA/BLU.</t>
  </si>
  <si>
    <t>Apesar da tentativa de negociação com a
empresa licitante, o valor cotado ficou acima do de referência.</t>
  </si>
  <si>
    <t>003510/2019-18</t>
  </si>
  <si>
    <t>057/2019</t>
  </si>
  <si>
    <t>019/2019</t>
  </si>
  <si>
    <t>Aquisição de contentores plásticos para a CGA.</t>
  </si>
  <si>
    <t>CGA</t>
  </si>
  <si>
    <t>085333/2018-91</t>
  </si>
  <si>
    <t>064/2019</t>
  </si>
  <si>
    <t>Contratação de pessoa jurídica para prestação de serviços de plano ou seguro privado de assistência à saúde</t>
  </si>
  <si>
    <t>PRODEGESP</t>
  </si>
  <si>
    <t>009415/2019-10</t>
  </si>
  <si>
    <t>065/2019</t>
  </si>
  <si>
    <t>Concessão de espaço para exploração de serviços de lanchonete</t>
  </si>
  <si>
    <t>Aguardando para abertura do certame</t>
  </si>
  <si>
    <t>077713/2018-51</t>
  </si>
  <si>
    <t>078/2019</t>
  </si>
  <si>
    <t>Contratação de Serviços Terceirizados de Manutenção Predial com Dedicação Exclusiva de Mão-de-Obra para o Campus Curitibanos</t>
  </si>
  <si>
    <t>014856/2019-33</t>
  </si>
  <si>
    <t>081/2019</t>
  </si>
  <si>
    <t>021/2019</t>
  </si>
  <si>
    <t>Aquisição de carimbos e correlatos para atender a todas as unidades da UFSC</t>
  </si>
  <si>
    <t>014806/2019-56</t>
  </si>
  <si>
    <t>082/2019</t>
  </si>
  <si>
    <t>022/2019</t>
  </si>
  <si>
    <t>Aquisição de materiais hidráulicos para atender Departamento de Manutenção Predial e de Infraestrutura da UFSC</t>
  </si>
  <si>
    <t>006835/2019-44</t>
  </si>
  <si>
    <t>Pregão Eletr. - SRP</t>
  </si>
  <si>
    <t>084/2019</t>
  </si>
  <si>
    <t xml:space="preserve">Contratação de serviços de agenciamento de viagens para voos regulares domésticos e internacionais </t>
  </si>
  <si>
    <t>PROAD</t>
  </si>
  <si>
    <t>013717/2019-92</t>
  </si>
  <si>
    <t>086/2019</t>
  </si>
  <si>
    <t>Contratação de serviços de organização de eventos institucionais, sob demanda</t>
  </si>
  <si>
    <t>ARA</t>
  </si>
  <si>
    <t>043290/2018-76</t>
  </si>
  <si>
    <t>RDC</t>
  </si>
  <si>
    <t>MD</t>
  </si>
  <si>
    <t>Obra</t>
  </si>
  <si>
    <t xml:space="preserve">Construção de Dois Abrigos para Liquefatoras de Nitrogênio sendo uma localizada no CEBIME/CFM e outra na QMC/CFM </t>
  </si>
  <si>
    <t>MO</t>
  </si>
  <si>
    <t>090/2019</t>
  </si>
  <si>
    <t>09h</t>
  </si>
  <si>
    <t>099/2019</t>
  </si>
  <si>
    <t>021626/2019-21</t>
  </si>
  <si>
    <t>100/2019</t>
  </si>
  <si>
    <t>Concessão de uso de área física da UFSC, de 47,19 m², destinada à exploração e operação comercial de serviços de lanchonete especializado na comercialização de calzones e sucos na Praça de Alimentação do Centro de Cultura e Eventos -CCEVEN</t>
  </si>
  <si>
    <t>INDICADORES | 2019</t>
  </si>
  <si>
    <t>Produtividade | 2015 à 2019</t>
  </si>
  <si>
    <t>Tabela Dinâmica - Analítica - 2018</t>
  </si>
  <si>
    <t>Cont.Núm - Tipo</t>
  </si>
  <si>
    <t>(vazio)</t>
  </si>
  <si>
    <t>Total Resultado</t>
  </si>
  <si>
    <t>Indicador por Status dos Certames Finalizados | 2019</t>
  </si>
  <si>
    <t>Processo em:</t>
  </si>
  <si>
    <t>Total</t>
  </si>
  <si>
    <t>Percentual</t>
  </si>
  <si>
    <t>1º</t>
  </si>
  <si>
    <t>Total:</t>
  </si>
  <si>
    <t>Indicador por Modalidade | 2019</t>
  </si>
  <si>
    <t>Identificado como:</t>
  </si>
  <si>
    <t>Indicador por Efetividade | 2019</t>
  </si>
  <si>
    <t>Itens Licitados</t>
  </si>
  <si>
    <t>Percentual de Efetividade</t>
  </si>
  <si>
    <t>Indicador de Efetividade por Modalidade | 2019</t>
  </si>
  <si>
    <t>Indicador de Economicidade | 2019</t>
  </si>
  <si>
    <t>Classificado como:</t>
  </si>
  <si>
    <t>Total / Percentual</t>
  </si>
  <si>
    <t>Comparativo na Escala de Economicidade | 2015 à 2019</t>
  </si>
  <si>
    <t>Observação</t>
  </si>
  <si>
    <t>Indicador  com Base no Tempo de Execução da Fase Externa</t>
  </si>
  <si>
    <t>Os prazos compreendidos neste indicador consistem no eixo de atuação do DPL, ou seja, desde a publicação da data de abertura do certame até sua consolidação com a publicação do resultado homologado.</t>
  </si>
  <si>
    <t>Soma Prazo</t>
  </si>
  <si>
    <t>Média</t>
  </si>
  <si>
    <t>Indicador por Requerente | 2019</t>
  </si>
  <si>
    <t>Indicador de Atuação dos Responsáveis</t>
  </si>
  <si>
    <t>Pregoeiro</t>
  </si>
  <si>
    <t>Comparativo de  Atuação dos Responsáveis</t>
  </si>
  <si>
    <t>Indicador de Certames com Demandas Judiciais</t>
  </si>
  <si>
    <t>Demanda Judicial</t>
  </si>
  <si>
    <t>Total de Processos</t>
  </si>
  <si>
    <t>Processos com Demanda Judicial</t>
  </si>
  <si>
    <t>Deferido</t>
  </si>
  <si>
    <t>Indeferido</t>
  </si>
  <si>
    <t>Indicador de Certames Impugnados</t>
  </si>
  <si>
    <t>Impugnações por Modalidade</t>
  </si>
  <si>
    <t>Total de Impugnações</t>
  </si>
  <si>
    <t>Impugnações Pertinentes por Mod</t>
  </si>
  <si>
    <t>Total de Impugnações Pertinentes</t>
  </si>
  <si>
    <t>Indicador de Recursos Administrativos</t>
  </si>
  <si>
    <t>Recurso por Modalidade</t>
  </si>
  <si>
    <t>Total de Recursos</t>
  </si>
  <si>
    <t>Recursos Pertinentes por Mod</t>
  </si>
  <si>
    <t>Total de Recursos Pertinentes</t>
  </si>
  <si>
    <t>STATUS</t>
  </si>
  <si>
    <t>Concorrência</t>
  </si>
  <si>
    <t>Leilão</t>
  </si>
  <si>
    <t>AGECOM</t>
  </si>
  <si>
    <t>Aguardando assinatura da Ata</t>
  </si>
  <si>
    <t>Pregão Elet. Conc.</t>
  </si>
  <si>
    <t>AUDIN</t>
  </si>
  <si>
    <t>Finalizado – Cancelado</t>
  </si>
  <si>
    <t>BIC</t>
  </si>
  <si>
    <t>Em prazo recursal</t>
  </si>
  <si>
    <t>Enc. a Proad - Atestado Conformidade</t>
  </si>
  <si>
    <t>BU</t>
  </si>
  <si>
    <t>Finalizado – Revogado</t>
  </si>
  <si>
    <t>CA</t>
  </si>
  <si>
    <t>Finalizado – Transportado</t>
  </si>
  <si>
    <t>Enc. ao DGO para alocação de recursos</t>
  </si>
  <si>
    <t>Ricardo</t>
  </si>
  <si>
    <t>CCB</t>
  </si>
  <si>
    <t>Valter (Cbs)</t>
  </si>
  <si>
    <t>CCJ</t>
  </si>
  <si>
    <t>Enc. para análise do responsável</t>
  </si>
  <si>
    <t>Enc. para homologação</t>
  </si>
  <si>
    <t>CDS</t>
  </si>
  <si>
    <t>CFH</t>
  </si>
  <si>
    <t>Para conferência da Minuta do Edital</t>
  </si>
  <si>
    <t>Para emissão da minuta de edital</t>
  </si>
  <si>
    <t>Para emissão de portaria</t>
  </si>
  <si>
    <t>COPERVE</t>
  </si>
  <si>
    <t>CSE</t>
  </si>
  <si>
    <t>Para agendamento do certame</t>
  </si>
  <si>
    <t>CTC</t>
  </si>
  <si>
    <t>DAE</t>
  </si>
  <si>
    <t>Pregão Fracassado</t>
  </si>
  <si>
    <t>Reabertura do certame</t>
  </si>
  <si>
    <t>DCF</t>
  </si>
  <si>
    <t>DFO</t>
  </si>
  <si>
    <t>DPAE</t>
  </si>
  <si>
    <t>DPGI</t>
  </si>
  <si>
    <t>EDITORA</t>
  </si>
  <si>
    <t>EDUFSC</t>
  </si>
  <si>
    <t>GR</t>
  </si>
  <si>
    <t>IU</t>
  </si>
  <si>
    <t>MARQUE</t>
  </si>
  <si>
    <t>OUV</t>
  </si>
  <si>
    <t>PRAE</t>
  </si>
  <si>
    <t>PROEX</t>
  </si>
  <si>
    <t>PROGRAD</t>
  </si>
  <si>
    <t>PROPESQ</t>
  </si>
  <si>
    <t>PROPG</t>
  </si>
  <si>
    <t>REITORIA</t>
  </si>
  <si>
    <t>SAAD</t>
  </si>
  <si>
    <t>SEAD</t>
  </si>
  <si>
    <t>SEAI</t>
  </si>
  <si>
    <t>SEOMA</t>
  </si>
  <si>
    <t>SEPLAN</t>
  </si>
  <si>
    <t>SINOVA</t>
  </si>
  <si>
    <t>SINTER</t>
  </si>
  <si>
    <t>SO</t>
  </si>
  <si>
    <t>SODC</t>
  </si>
  <si>
    <t>SSI</t>
  </si>
  <si>
    <t>TVUFSC</t>
  </si>
  <si>
    <t>105/2019</t>
  </si>
  <si>
    <t>14h</t>
  </si>
  <si>
    <t>3ª tentativa - retirado exigência de atestado de capacidade técnica do edital</t>
  </si>
  <si>
    <t>108/2019</t>
  </si>
  <si>
    <t>026749/2019-58</t>
  </si>
  <si>
    <t>Serviços de manutenção predial corretiva e preventiva e empresa especializada em montagem e desmontagem de paredes divisórias leves, forros e pisos nas instalações do campus Blumenau</t>
  </si>
  <si>
    <t>015469/2019-14</t>
  </si>
  <si>
    <t>Aquisição de tapetes do tipo capacho</t>
  </si>
  <si>
    <t>113/2019</t>
  </si>
  <si>
    <t>114/2019</t>
  </si>
  <si>
    <t>022848/2019-61</t>
  </si>
  <si>
    <t>Concessão de uso de área física do Centro Tecnológico da UFSC, medindo 238,4m para serviço de Lanchonete.</t>
  </si>
  <si>
    <t>026/2019</t>
  </si>
  <si>
    <t>115/2019</t>
  </si>
  <si>
    <t>019590/2019-15</t>
  </si>
  <si>
    <t>Serviços para os eventos institucionais, sob demanda, a serem realizados pelo Campus de Blumenau</t>
  </si>
  <si>
    <t>081448/2018-14</t>
  </si>
  <si>
    <t>Serviços de manutenção preventiva, corretiva e emergencial dos equipamentos e da estrutura de produção de áudio, vídeo, geração e transmissão de sinal de televisão da UFSC.</t>
  </si>
  <si>
    <t>126/2019</t>
  </si>
  <si>
    <t>116/2019</t>
  </si>
  <si>
    <t>028/2019</t>
  </si>
  <si>
    <t>021872/2019-82</t>
  </si>
  <si>
    <t>Contratação de serviços de manutenção preventiva, corretiva e emergencial em geradores.</t>
  </si>
  <si>
    <t>020523/2019-43</t>
  </si>
  <si>
    <t>Aquisição de materiais veterinários para atender a UFSC.</t>
  </si>
  <si>
    <t>128/2019</t>
  </si>
  <si>
    <t>129/2019</t>
  </si>
  <si>
    <t>029/2019</t>
  </si>
  <si>
    <t>Fornecedor inabilitado</t>
  </si>
  <si>
    <t>130/2019</t>
  </si>
  <si>
    <t>024358/2019-07</t>
  </si>
  <si>
    <t>Aquisição de materiais elétricos para atender as demandas do DMPI/SEOMA.</t>
  </si>
  <si>
    <t>136/2019</t>
  </si>
  <si>
    <t>021310/2019-39</t>
  </si>
  <si>
    <t>Aquisição de adubos, sementes e substratos</t>
  </si>
  <si>
    <t>137/2019</t>
  </si>
  <si>
    <t>032/2019</t>
  </si>
  <si>
    <t>021338/2019-76</t>
  </si>
  <si>
    <t xml:space="preserve">Aquisição de materiais agropecuários. </t>
  </si>
  <si>
    <t>021276/2019-01</t>
  </si>
  <si>
    <t>Aquisição de ração para cães, aves, bovinos, camarões, coelhos, ovinos, peixes e ratos.</t>
  </si>
  <si>
    <t>020492/2019-21</t>
  </si>
  <si>
    <t>020869/2019-41</t>
  </si>
  <si>
    <t>Aquisição de materiais hidráulicos.</t>
  </si>
  <si>
    <t>141/2019</t>
  </si>
  <si>
    <t>142/2019</t>
  </si>
  <si>
    <t>143/2019</t>
  </si>
  <si>
    <t>144/2019</t>
  </si>
  <si>
    <t>146/2019</t>
  </si>
  <si>
    <t>020708/2019-58</t>
  </si>
  <si>
    <t>Aquisição de material veterinário para atender as demandas da UFSC.</t>
  </si>
  <si>
    <t>147/2019</t>
  </si>
  <si>
    <t>036/2019</t>
  </si>
  <si>
    <t>037/2019</t>
  </si>
  <si>
    <t>038/2019</t>
  </si>
  <si>
    <t>Improcedente</t>
  </si>
  <si>
    <t>021319/2019-40</t>
  </si>
  <si>
    <t>150/2019</t>
  </si>
  <si>
    <t>017452/2019-00</t>
  </si>
  <si>
    <t>Reforma e adequação do laboratório de remedição de águas subterrâneas no núcleo Ressacada</t>
  </si>
  <si>
    <t>031595/2019-16</t>
  </si>
  <si>
    <t>Aquisição de equipamentos médicos e de laboratório.</t>
  </si>
  <si>
    <t>031666/2019-81</t>
  </si>
  <si>
    <t>Aquisição de capacitores cerâmicos e eletrônicos para atender as demandas da UFSC.</t>
  </si>
  <si>
    <t>031688/2019-41</t>
  </si>
  <si>
    <t>Aquisição de disjuntores, interruptores, transformador, tomadas e quadro de distribuição.</t>
  </si>
  <si>
    <t>021178/2019-65</t>
  </si>
  <si>
    <t>Aquisição de material de alvenaria.</t>
  </si>
  <si>
    <t>020421/2019-28</t>
  </si>
  <si>
    <t>021233/2019-17</t>
  </si>
  <si>
    <t>020846/2019-37</t>
  </si>
  <si>
    <t>Aquisição de conexões hidráulicas.</t>
  </si>
  <si>
    <t>021200/2019-77</t>
  </si>
  <si>
    <t>021332/2019-07</t>
  </si>
  <si>
    <t>021163/2019-05</t>
  </si>
  <si>
    <t>154/2019</t>
  </si>
  <si>
    <t>155/2019</t>
  </si>
  <si>
    <t>156/2019</t>
  </si>
  <si>
    <t>157/2019</t>
  </si>
  <si>
    <t>158/2019</t>
  </si>
  <si>
    <t>159/2019</t>
  </si>
  <si>
    <t>160/2019</t>
  </si>
  <si>
    <t>161/2019</t>
  </si>
  <si>
    <t>162/2019</t>
  </si>
  <si>
    <t>163/2019</t>
  </si>
  <si>
    <t>040/2019</t>
  </si>
  <si>
    <t>041/2019</t>
  </si>
  <si>
    <t>042/2019</t>
  </si>
  <si>
    <t>043/2019</t>
  </si>
  <si>
    <t>045/2019</t>
  </si>
  <si>
    <t>046/2019</t>
  </si>
  <si>
    <t>047/2019</t>
  </si>
  <si>
    <t>048/2019</t>
  </si>
  <si>
    <t>049/2019</t>
  </si>
  <si>
    <t>020728/2019-29</t>
  </si>
  <si>
    <t>166/2019</t>
  </si>
  <si>
    <t>051/2019</t>
  </si>
  <si>
    <t>021125/2019-44</t>
  </si>
  <si>
    <t xml:space="preserve">Aquisição de materiais hidráulicos. </t>
  </si>
  <si>
    <t>169/2019</t>
  </si>
  <si>
    <t>052/2019</t>
  </si>
  <si>
    <t>Propostas acima do estimado</t>
  </si>
  <si>
    <t>Proposta acima do estimado / Não aceitou reduzir
Fornecedor não enviou os documentos solicitados via chat
Sócios em comum</t>
  </si>
  <si>
    <t>020146/2019-42</t>
  </si>
  <si>
    <t>Aquisição de materiais de refrigeração.</t>
  </si>
  <si>
    <t>170/2019</t>
  </si>
  <si>
    <t>Pregão Deserto - Enc. para republicação de edital</t>
  </si>
  <si>
    <t>Pregão Fracassado - Enc. para republicação de edital</t>
  </si>
  <si>
    <t>1ª tentativa</t>
  </si>
  <si>
    <t>053/2019</t>
  </si>
  <si>
    <t>Proposta acima e especificações técnicas</t>
  </si>
  <si>
    <t>177/2019</t>
  </si>
  <si>
    <t>Aquisição de conexões hidráulicas, tubos e luvas de PVC</t>
  </si>
  <si>
    <t>021097/2019-65</t>
  </si>
  <si>
    <t>020856/2019-72</t>
  </si>
  <si>
    <t>173/2019</t>
  </si>
  <si>
    <t>054/2019</t>
  </si>
  <si>
    <t>029709/2019-68</t>
  </si>
  <si>
    <t>174/2019</t>
  </si>
  <si>
    <t>031772/2019-64</t>
  </si>
  <si>
    <t>175/2019</t>
  </si>
  <si>
    <t>056/2019</t>
  </si>
  <si>
    <t>031811/2019-23</t>
  </si>
  <si>
    <t>176/2019</t>
  </si>
  <si>
    <t xml:space="preserve">Aquisição de materiais elétricos. </t>
  </si>
  <si>
    <t>Aquisição de fonte de alimentação, placas, módulo eletrônico e circuito integrado.</t>
  </si>
  <si>
    <t>Aquisição de bandeiras, cortinas, persianas, tapetes, tecidos e artigos de cama e mesa.</t>
  </si>
  <si>
    <t>031306/2019-89</t>
  </si>
  <si>
    <t>Aquisição de equipamentos hospitalares.</t>
  </si>
  <si>
    <t>058/2019</t>
  </si>
  <si>
    <t>179/2019</t>
  </si>
  <si>
    <t>030163/2019-98</t>
  </si>
  <si>
    <t>Aquisição de Equipamentos Gráficos, bebedouros e purificador de água.</t>
  </si>
  <si>
    <t>059/2019</t>
  </si>
  <si>
    <t>180/2019</t>
  </si>
  <si>
    <t>Alienação de Eucaliptus.</t>
  </si>
  <si>
    <t>081320/2018-42</t>
  </si>
  <si>
    <t>006143/2018-15</t>
  </si>
  <si>
    <t>Contratação de empresa para realização de exames laboratoriais.</t>
  </si>
  <si>
    <t>181/2019</t>
  </si>
  <si>
    <t>060/2019</t>
  </si>
  <si>
    <t xml:space="preserve">Atestados de Cap. Téc. </t>
  </si>
  <si>
    <t>031803/2019-87</t>
  </si>
  <si>
    <t>187/2019</t>
  </si>
  <si>
    <t>Aquisição de Materiais Elétricos</t>
  </si>
  <si>
    <t>061/2019</t>
  </si>
  <si>
    <t>029657/2019-20</t>
  </si>
  <si>
    <t>Aquisição de materiais de acondicionamento e embalagens.</t>
  </si>
  <si>
    <t>031712/2019-41</t>
  </si>
  <si>
    <t>031800/2019-43</t>
  </si>
  <si>
    <t>Aquisição de Resistor Fixo de Carbono.</t>
  </si>
  <si>
    <t>Aquisição de resistores.</t>
  </si>
  <si>
    <t>189/2019</t>
  </si>
  <si>
    <t>190/2019</t>
  </si>
  <si>
    <t>191/2019</t>
  </si>
  <si>
    <t>Contra Habilitação da empresa vencedora e contra inabilitação de empresa desclassificada</t>
  </si>
  <si>
    <t>050526/2019-10</t>
  </si>
  <si>
    <t>Aquisição de material para suprir as demandas da imprensa universitária.</t>
  </si>
  <si>
    <t>049897/2019-41</t>
  </si>
  <si>
    <t>Concessão de área física para exploração de serviços de lanchonete - 56,82m2.</t>
  </si>
  <si>
    <t>192/2019</t>
  </si>
  <si>
    <t>193/2019</t>
  </si>
  <si>
    <t>062/2019</t>
  </si>
  <si>
    <t>063/2019</t>
  </si>
  <si>
    <t>036898/2019-25</t>
  </si>
  <si>
    <t>Aquisição de mobília para utilização no prédio da engenharia civil.</t>
  </si>
  <si>
    <t>Aquisição de material de copa e cozinha.</t>
  </si>
  <si>
    <t>050382/2019-93</t>
  </si>
  <si>
    <t>031295/2019-37</t>
  </si>
  <si>
    <t>197/2019</t>
  </si>
  <si>
    <t>198/2019</t>
  </si>
  <si>
    <t>049921/2019-41</t>
  </si>
  <si>
    <t>Contratação de empresa especializada em condicionadores de ar para limpeza, manutenção e instalação nos Campi de Blumenau e Araranguá.</t>
  </si>
  <si>
    <t>066/2019</t>
  </si>
  <si>
    <t>200/2019</t>
  </si>
  <si>
    <t>029919/2019-56</t>
  </si>
  <si>
    <t xml:space="preserve">Aquisição de câmeras, tripés e demais. </t>
  </si>
  <si>
    <t>031610/2019-26</t>
  </si>
  <si>
    <t>031759/2019-13</t>
  </si>
  <si>
    <t>Aquisição de lâmpadas, luminárias e reatores.</t>
  </si>
  <si>
    <t>067/2019</t>
  </si>
  <si>
    <t>204/2019</t>
  </si>
  <si>
    <t>206/2019</t>
  </si>
  <si>
    <t>207/2019</t>
  </si>
  <si>
    <t>208/2019</t>
  </si>
  <si>
    <t>029635/2019-60</t>
  </si>
  <si>
    <t>Aquisição de contetores.</t>
  </si>
  <si>
    <t>031722/2019-87</t>
  </si>
  <si>
    <t>Aquisição de capacitores de poliéster.</t>
  </si>
  <si>
    <t>030098/2019-09</t>
  </si>
  <si>
    <t>Aquisição de móveis sob medida.</t>
  </si>
  <si>
    <t>031243/2019-61</t>
  </si>
  <si>
    <t>031731/2019-78</t>
  </si>
  <si>
    <t>Aquisição de circuito integrado.</t>
  </si>
  <si>
    <t>031652/2019-67</t>
  </si>
  <si>
    <t>Aquisição de cabo elétrico flexível.</t>
  </si>
  <si>
    <t>031656/2019-45</t>
  </si>
  <si>
    <t>Aquisição de diodos, indutores e fusíveis.</t>
  </si>
  <si>
    <t>029626/2019-79</t>
  </si>
  <si>
    <t>Aquisição de bombonas.</t>
  </si>
  <si>
    <t>031603/2019-24</t>
  </si>
  <si>
    <t>Aquisição de micropipetas, microscópios e agitadores.</t>
  </si>
  <si>
    <t>029914/2019-23</t>
  </si>
  <si>
    <t>Aquisição de projetores, telas de projeção e televisores.</t>
  </si>
  <si>
    <t>029810/2019-19</t>
  </si>
  <si>
    <t>029804/2019-61</t>
  </si>
  <si>
    <t>Aquisição de aparelhos de medição.</t>
  </si>
  <si>
    <t>029792/2019-75</t>
  </si>
  <si>
    <t>029682/2019-11</t>
  </si>
  <si>
    <t>Aquisição de material de acondicionamento e embalagens.</t>
  </si>
  <si>
    <t>029909/2019-11</t>
  </si>
  <si>
    <t>Aquisição de equipamentos de áudio e vídeo.</t>
  </si>
  <si>
    <t>210/2019</t>
  </si>
  <si>
    <t>209/2019</t>
  </si>
  <si>
    <t>211/2019</t>
  </si>
  <si>
    <t>031817/2019-09</t>
  </si>
  <si>
    <t>Aquisição de baterias, pilhas e materiais elétricos.</t>
  </si>
  <si>
    <t>070/2019</t>
  </si>
  <si>
    <t>212/2019</t>
  </si>
  <si>
    <t>213/2019</t>
  </si>
  <si>
    <t>030103/2019-75</t>
  </si>
  <si>
    <t>Aquisição de cadeiras e carteiras universitárias.</t>
  </si>
  <si>
    <t>031792/2019-35</t>
  </si>
  <si>
    <t>Aquisição de transistores, resistências elétricas e sensores.</t>
  </si>
  <si>
    <t>039822/2019-91</t>
  </si>
  <si>
    <t>Aquisição de latícinios, biscoitos e doces.</t>
  </si>
  <si>
    <t>214/2019</t>
  </si>
  <si>
    <t>215/2019</t>
  </si>
  <si>
    <t>216/2019</t>
  </si>
  <si>
    <t>072/2019</t>
  </si>
  <si>
    <t>071/2019</t>
  </si>
  <si>
    <t>217/2019</t>
  </si>
  <si>
    <t>073/2019</t>
  </si>
  <si>
    <t>074/2019</t>
  </si>
  <si>
    <t>218/2019</t>
  </si>
  <si>
    <t>075/2019</t>
  </si>
  <si>
    <t>219/2019</t>
  </si>
  <si>
    <t>220/2019</t>
  </si>
  <si>
    <t>221/2019</t>
  </si>
  <si>
    <t>222/2019</t>
  </si>
  <si>
    <t>223/2019</t>
  </si>
  <si>
    <t>224/2019</t>
  </si>
  <si>
    <t>225/2019</t>
  </si>
  <si>
    <t>226/2019</t>
  </si>
  <si>
    <t>227/2019</t>
  </si>
  <si>
    <t>076/2019</t>
  </si>
  <si>
    <t>077/2019</t>
  </si>
  <si>
    <t>Contra aceitação e habilitação.</t>
  </si>
  <si>
    <t>079/2019</t>
  </si>
  <si>
    <t>080/2019</t>
  </si>
  <si>
    <t>049586/2019-81</t>
  </si>
  <si>
    <t>Aquisição de cartões reposta e caderno de resposta para questões discursiva e redação.</t>
  </si>
  <si>
    <t>230/2019</t>
  </si>
  <si>
    <t>040047/2019-87</t>
  </si>
  <si>
    <t>Aquisição de acetonas e corantes.</t>
  </si>
  <si>
    <t>Aquisição de Reagentes.</t>
  </si>
  <si>
    <t>083/2019</t>
  </si>
  <si>
    <t>068/2019</t>
  </si>
  <si>
    <t>085/2019</t>
  </si>
  <si>
    <t>Especificações Técnicas</t>
  </si>
  <si>
    <t>233/2019</t>
  </si>
  <si>
    <t>030024/2019-64</t>
  </si>
  <si>
    <t xml:space="preserve">Aquisição de mobiliário sob medida com instalação. </t>
  </si>
  <si>
    <t>031834/2019-38</t>
  </si>
  <si>
    <t>234/2019</t>
  </si>
  <si>
    <t>087/2019</t>
  </si>
  <si>
    <t>88/2019</t>
  </si>
  <si>
    <t>040072/2019-61</t>
  </si>
  <si>
    <t>Aquisição de reagentes diversos para os laboratórios.</t>
  </si>
  <si>
    <t>089/2019</t>
  </si>
  <si>
    <t>091/2019</t>
  </si>
  <si>
    <t>092/2019</t>
  </si>
  <si>
    <t>093/2019</t>
  </si>
  <si>
    <t>094/2019</t>
  </si>
  <si>
    <t>235/2019</t>
  </si>
  <si>
    <t>030092/2019-23</t>
  </si>
  <si>
    <t>Aquisição de bancadas, mesas, gaveteiros e, estação de trabalho.</t>
  </si>
  <si>
    <t>236/2019</t>
  </si>
  <si>
    <t>237/2019</t>
  </si>
  <si>
    <t>238/2019</t>
  </si>
  <si>
    <t>030050/2019-92</t>
  </si>
  <si>
    <t>Aquisição de bancos, banquetas, pufes, sofás, quadros de avisos e suportes.</t>
  </si>
  <si>
    <t>095/2019</t>
  </si>
  <si>
    <t>040328/2019-30</t>
  </si>
  <si>
    <t>Aquisição de pipetas e provetas.</t>
  </si>
  <si>
    <t>096/2019</t>
  </si>
  <si>
    <t>097/2019</t>
  </si>
  <si>
    <t>047272/2019-44</t>
  </si>
  <si>
    <t>Contratação de serviços de cabeamento estruturado com possível fornecimento de material.</t>
  </si>
  <si>
    <t>098/2019</t>
  </si>
  <si>
    <t>240/2019</t>
  </si>
  <si>
    <t>241/2019</t>
  </si>
  <si>
    <t>242/2019</t>
  </si>
  <si>
    <t>040075/2019-02</t>
  </si>
  <si>
    <t>101/2019</t>
  </si>
  <si>
    <t>valor acima do estimado</t>
  </si>
  <si>
    <t>102/2019</t>
  </si>
  <si>
    <t>055823/2019-43</t>
  </si>
  <si>
    <t>Construção – Etapa 2 do Centro de ciências, Tecnologia e Saúdes - CTS03, dos cursos de Medicina e Fisioterapia, situado na área Sede do Campus de Araranguá (6.334,17m).</t>
  </si>
  <si>
    <t>valores acima.</t>
  </si>
  <si>
    <t>valor e descrição</t>
  </si>
  <si>
    <t>sem resposta</t>
  </si>
  <si>
    <t>052789/2019-55</t>
  </si>
  <si>
    <t>Serviços de manutenção em janelas, portas, painéis em alumínio e vidro temperado, contemplando possíveis substituições parciais ou totais de seus componentes.</t>
  </si>
  <si>
    <t>Adriano</t>
  </si>
  <si>
    <t>245/2019</t>
  </si>
  <si>
    <t>040956/2019-15</t>
  </si>
  <si>
    <t>Aquisição de microfiltros, micropipetas e tubos para atender a UFSC.</t>
  </si>
  <si>
    <t>031827/2019-36</t>
  </si>
  <si>
    <t>Aquisição de refletores e materiais elétricos.</t>
  </si>
  <si>
    <t>057433/2019-16</t>
  </si>
  <si>
    <t>Concessão de 03 espaços físicos para exploração de lanchonetes - Food truck.</t>
  </si>
  <si>
    <t>248/2019</t>
  </si>
  <si>
    <t>249/2019</t>
  </si>
  <si>
    <t>030145/2019-14</t>
  </si>
  <si>
    <t>Aquisição de equipamentos de utilidade doméstica.</t>
  </si>
  <si>
    <t>106/2019</t>
  </si>
  <si>
    <t>107/2019</t>
  </si>
  <si>
    <t>031830/2019-50</t>
  </si>
  <si>
    <t>040080/2019-15</t>
  </si>
  <si>
    <t>Aquisição de reagentes.</t>
  </si>
  <si>
    <t>251/2019</t>
  </si>
  <si>
    <t>252/2019</t>
  </si>
  <si>
    <t>008802/2019-39</t>
  </si>
  <si>
    <t>Concessão de espaço para exploração de cafeteria e confeitaria.</t>
  </si>
  <si>
    <t>253/2019</t>
  </si>
  <si>
    <t>254/2019</t>
  </si>
  <si>
    <t>Acima do estimado / Não encaminhou catálogo</t>
  </si>
  <si>
    <t>109/2019</t>
  </si>
  <si>
    <t>110/2019</t>
  </si>
  <si>
    <t>Concessão de área física para exploração de serviços de lanchonete - 56,82m2. (2ª Tentativa)</t>
  </si>
  <si>
    <t>255/2019</t>
  </si>
  <si>
    <t>111/2019</t>
  </si>
  <si>
    <t>Laudo exigido no Item 7 do TR.</t>
  </si>
  <si>
    <t>040348/2019-19</t>
  </si>
  <si>
    <t>Aquisição de vidrarias.</t>
  </si>
  <si>
    <t>040923/2019-75</t>
  </si>
  <si>
    <t>Aquisição de coletores e demais itens para laboratórios.</t>
  </si>
  <si>
    <t>040323/2019-15</t>
  </si>
  <si>
    <t>030114/2019-55</t>
  </si>
  <si>
    <t>Aquisição de armários.</t>
  </si>
  <si>
    <t>Aquisição de lâminas e demais utensílios para laboratório.</t>
  </si>
  <si>
    <t>260/2019</t>
  </si>
  <si>
    <t>261/2019</t>
  </si>
  <si>
    <t>262/2019</t>
  </si>
  <si>
    <t>263/2019</t>
  </si>
  <si>
    <t>112/2019</t>
  </si>
  <si>
    <t>264/2019</t>
  </si>
  <si>
    <t>030286/2019-29</t>
  </si>
  <si>
    <t>Aquisição de equipamentos de tecnologia da informação.</t>
  </si>
  <si>
    <t>265/2019</t>
  </si>
  <si>
    <t>057153/2019-08</t>
  </si>
  <si>
    <t>contra a recusa da proposta</t>
  </si>
  <si>
    <t>CND vencida, valor acima do estimado, especificação não atende ao edital</t>
  </si>
  <si>
    <t>Valor acima do estimado.</t>
  </si>
  <si>
    <t>267/2019</t>
  </si>
  <si>
    <t>Serviços de montagem e desmontagem de paredes e divisórias leves, forros e pisos nas áreas internas.</t>
  </si>
  <si>
    <t>117/2019</t>
  </si>
  <si>
    <t>valor acima do edital</t>
  </si>
  <si>
    <t>058989/2019-11</t>
  </si>
  <si>
    <t>Serviço de recuperação e tratamento de trincas em parede de alvenaria e pinturas nas edificações da UFSC.</t>
  </si>
  <si>
    <t>052704/2019-39</t>
  </si>
  <si>
    <t xml:space="preserve">Serviços de sondagem geotécnica para elaboração de projeto estrutural da edificação de cliníca médica de grandes animais do Campus Curitibanos. </t>
  </si>
  <si>
    <t>Licitante não concordou com a aceitação da proposta de outro licitante, por parte da Equipe de Apoio.</t>
  </si>
  <si>
    <t>270/2019</t>
  </si>
  <si>
    <t>N?A</t>
  </si>
  <si>
    <t>118/2019</t>
  </si>
  <si>
    <t>Leilão Fracassado 1ª Tentativa</t>
  </si>
  <si>
    <t>sem negociação</t>
  </si>
  <si>
    <t>049927/2019-19</t>
  </si>
  <si>
    <t>Contratação de serviços continuados de manutenção predial: carpintaria, vidraçaria, serralheria, alvenaria e marcenaria.</t>
  </si>
  <si>
    <t>274/2019</t>
  </si>
  <si>
    <t>Valor / Especificações</t>
  </si>
  <si>
    <t>119/2019</t>
  </si>
  <si>
    <t>039807/2019-11</t>
  </si>
  <si>
    <t>Aquisição de gases medicinais e industriais para atender a UFSC e ao Hospital Universitário.</t>
  </si>
  <si>
    <t>055975/2019-46</t>
  </si>
  <si>
    <t>Aquisição de projetor multimídia.</t>
  </si>
  <si>
    <t>034964/2019-22</t>
  </si>
  <si>
    <t>276/2019</t>
  </si>
  <si>
    <t>277/2019</t>
  </si>
  <si>
    <t>278/2019</t>
  </si>
  <si>
    <t>030290/2019-97</t>
  </si>
  <si>
    <t>Aquisição de equipamentos de TIC.</t>
  </si>
  <si>
    <t>040882/2019-17</t>
  </si>
  <si>
    <t>Aquisição de utensílios para laboratório.</t>
  </si>
  <si>
    <t>Aquisição de móveis sob medida com montagem e instalação inclusa.</t>
  </si>
  <si>
    <t>120/2019</t>
  </si>
  <si>
    <t>121/2019</t>
  </si>
  <si>
    <t>280/2019</t>
  </si>
  <si>
    <t>281/2019</t>
  </si>
  <si>
    <t>040055/2019-23</t>
  </si>
  <si>
    <t>Aquisição de ácidos para os laboratórios.</t>
  </si>
  <si>
    <t>Licitantes não enviaram documentos de Aceitação.</t>
  </si>
  <si>
    <t>Não mandou o recurso.</t>
  </si>
  <si>
    <t>item cancelado</t>
  </si>
  <si>
    <t>Propostas não atendem ao edital.</t>
  </si>
  <si>
    <t>122/2019</t>
  </si>
  <si>
    <t>A quantidade ofertada pelo Licitante é divergente da solicitada, e não é possível alterar a proposta.</t>
  </si>
  <si>
    <t>064161/2019-01</t>
  </si>
  <si>
    <t>Concessão de espaço físico no CCS para atividade de Lanchonete (55m2).</t>
  </si>
  <si>
    <t>287/2019</t>
  </si>
  <si>
    <t>124/2019</t>
  </si>
  <si>
    <t>288/2019</t>
  </si>
  <si>
    <t>Não manifestação do licitante no chat</t>
  </si>
  <si>
    <t>aceitação de proposta em desacordo com edital.</t>
  </si>
  <si>
    <t>sem manifestação para negociação.</t>
  </si>
  <si>
    <t>Especificações Técnicas / Valor acima do edital</t>
  </si>
  <si>
    <t>Especificação técnica / Valor acim edital</t>
  </si>
  <si>
    <t>039832/2019-97</t>
  </si>
  <si>
    <t>039825/2019-95</t>
  </si>
  <si>
    <t>Aquisição de legumes, grãos e carnes.</t>
  </si>
  <si>
    <t>Aquisição de frutas.</t>
  </si>
  <si>
    <t>039829/2019-73</t>
  </si>
  <si>
    <t>Aquisição de alimentos industrializados e em pó.</t>
  </si>
  <si>
    <t>293/2019</t>
  </si>
  <si>
    <t>031615/2019-59</t>
  </si>
  <si>
    <t>125/2019</t>
  </si>
  <si>
    <t>294/2019</t>
  </si>
  <si>
    <t>295/2019</t>
  </si>
  <si>
    <t>296/2019</t>
  </si>
  <si>
    <t>040088/2019-73</t>
  </si>
  <si>
    <t>Aquisição de soluções para laboratório.</t>
  </si>
  <si>
    <t>040942/2019-00</t>
  </si>
  <si>
    <t>Aquisição de frascos e provetas.</t>
  </si>
  <si>
    <t>031598/2019-50</t>
  </si>
  <si>
    <t>Aquisição de autoclave, capelas, estufas, exaustores e equipamentos hospitalares e de laboratório.</t>
  </si>
  <si>
    <t>299/2019</t>
  </si>
  <si>
    <t>300/2019</t>
  </si>
  <si>
    <t>301/2019</t>
  </si>
  <si>
    <t>131/2019</t>
  </si>
  <si>
    <t>132/2019</t>
  </si>
  <si>
    <t>068059/2019-76</t>
  </si>
  <si>
    <t>Contratação de serviço de assistência à saúde suplementar aos servidores da UFSC</t>
  </si>
  <si>
    <t>303/2019</t>
  </si>
  <si>
    <t>RDC Revogado por divergência entre o valor do Edital e da Planilha. Republicado sob o número 05/2019.</t>
  </si>
  <si>
    <t>065686/2019-55</t>
  </si>
  <si>
    <t>Contratação de Licença de Software</t>
  </si>
  <si>
    <t>309/2019</t>
  </si>
  <si>
    <t>069923/2019-57</t>
  </si>
  <si>
    <t>Fornecimento de material e mão de obra (Empreitada Glogal), destinados à Execução de Sistemas de Exaustão Mecânica no Laboratório de Anatomia do Centro de Ciências, Tecnologia situado no Campus de Araranguá.</t>
  </si>
  <si>
    <t>133/2019</t>
  </si>
  <si>
    <t>040059/2019-10</t>
  </si>
  <si>
    <t>040068/2019-01</t>
  </si>
  <si>
    <t>040078/2019-38</t>
  </si>
  <si>
    <t>040083/2019-41</t>
  </si>
  <si>
    <t>040908/2019-27</t>
  </si>
  <si>
    <t>Aquisição de água, álcool e demais itens para laboratório</t>
  </si>
  <si>
    <t>Aquisição de discos de antibiograma e utensílios para laboratório</t>
  </si>
  <si>
    <t xml:space="preserve">Aquisição de meios de cultura e testes </t>
  </si>
  <si>
    <t>Aquisição de resinas e demais itens para laboratório</t>
  </si>
  <si>
    <t>Aquisição de recipientes para laboratório</t>
  </si>
  <si>
    <t>310/2019</t>
  </si>
  <si>
    <t>311/2019</t>
  </si>
  <si>
    <t>030046/2019-24</t>
  </si>
  <si>
    <t>Aquisição de Mobiliário para as unidades da UFSC</t>
  </si>
  <si>
    <t>030179/2019-09</t>
  </si>
  <si>
    <t>Aquisição de ar condicionado com instalação inclusiva e interligação evaporadora-condensadora adicional</t>
  </si>
  <si>
    <t>134/2019</t>
  </si>
  <si>
    <t>135/2019</t>
  </si>
  <si>
    <t>312/2019</t>
  </si>
  <si>
    <t>313/2019</t>
  </si>
  <si>
    <t>314/2019</t>
  </si>
  <si>
    <t>315/2019</t>
  </si>
  <si>
    <t>316/2019</t>
  </si>
  <si>
    <t>138/2019</t>
  </si>
  <si>
    <t>139/2019</t>
  </si>
  <si>
    <t>140/2019</t>
  </si>
  <si>
    <t>040085/2019-30</t>
  </si>
  <si>
    <t>Aquisição de reagentes a base de sódio e outros</t>
  </si>
  <si>
    <t>Aquisição de balões de laboratório</t>
  </si>
  <si>
    <t>040244/2019-04</t>
  </si>
  <si>
    <t>Aquisição de becker e tubo de ensaio</t>
  </si>
  <si>
    <t>040247/2019-30</t>
  </si>
  <si>
    <t>318/2019</t>
  </si>
  <si>
    <t>319/2019</t>
  </si>
  <si>
    <t>320/2019</t>
  </si>
  <si>
    <t>040317/2019-50</t>
  </si>
  <si>
    <t>Aquisição de frascos para laboratório</t>
  </si>
  <si>
    <t>040915/2019-29</t>
  </si>
  <si>
    <t>Aquisição de barras e beckers</t>
  </si>
  <si>
    <t>040928/2019-06</t>
  </si>
  <si>
    <t>Aquisição de escovas, espátulas e seringas</t>
  </si>
  <si>
    <t>040950/2019-48</t>
  </si>
  <si>
    <t>Aquisição de luvas para laboratório</t>
  </si>
  <si>
    <t>040960/2019-83</t>
  </si>
  <si>
    <t>Aquisição de peneiras, pinças e demais itens de laboratório</t>
  </si>
  <si>
    <t>Habilitação complementar</t>
  </si>
  <si>
    <t>321/2019</t>
  </si>
  <si>
    <t>322/2019</t>
  </si>
  <si>
    <t>323/2019</t>
  </si>
  <si>
    <t>324/2019</t>
  </si>
  <si>
    <t>325/2019</t>
  </si>
  <si>
    <t>Valor acima do estimado e fornecedor não aceitou reduzir ou não respondeu ao questionamento.</t>
  </si>
  <si>
    <t>Proposta em desacordo.</t>
  </si>
  <si>
    <t>145/2019</t>
  </si>
  <si>
    <t>050930/2019-85</t>
  </si>
  <si>
    <t>Aquisição de máquinas e ferramentas - utensílios de oficina para atender a UFSC.</t>
  </si>
  <si>
    <t>050891/2019-16</t>
  </si>
  <si>
    <t>Aquisição de equipamento de proteção, segurança e socorro para UFSC.</t>
  </si>
  <si>
    <t>051057/2019-48</t>
  </si>
  <si>
    <t>Aquisição de jogos e brinquedos.</t>
  </si>
  <si>
    <t>051103/2019-18</t>
  </si>
  <si>
    <t>Aquisição de veículos diversos,  embarcações, máquinas e equipamentos agrícolas e rodoviários para a UFSC.</t>
  </si>
  <si>
    <t>040925/2019-64</t>
  </si>
  <si>
    <t>Aquisição de eletrodos e demais itens para laboratório.</t>
  </si>
  <si>
    <t>148/2019</t>
  </si>
  <si>
    <t>005202/2019-19</t>
  </si>
  <si>
    <t>Manutenção preventiva, corretiva e outros procedimentos referente aos autoclaves da UFSC.</t>
  </si>
  <si>
    <t>326/2019</t>
  </si>
  <si>
    <t>040897/2019-85</t>
  </si>
  <si>
    <t>Aquisição de agulhos e tesouras para os laboratórios.</t>
  </si>
  <si>
    <t>149/2019</t>
  </si>
  <si>
    <t>040064/2019-14</t>
  </si>
  <si>
    <t>328/2019</t>
  </si>
  <si>
    <t>040947/2019-24</t>
  </si>
  <si>
    <t>Aquisição de lâminas, lâmpadas e lixas para laboratório.</t>
  </si>
  <si>
    <t>329/2019</t>
  </si>
  <si>
    <t>151/2019</t>
  </si>
  <si>
    <t>051084/2019-11</t>
  </si>
  <si>
    <t>Aquisição de materiais esportivos para atender a UFSC.</t>
  </si>
  <si>
    <t>331/2019</t>
  </si>
  <si>
    <t>152/2019</t>
  </si>
  <si>
    <t>332/2019</t>
  </si>
  <si>
    <t>153/2019</t>
  </si>
  <si>
    <t>068733/2019-12</t>
  </si>
  <si>
    <t>Eventual aquisição de acervo bibliográfico.</t>
  </si>
  <si>
    <t>333/2019</t>
  </si>
  <si>
    <t>334/2019</t>
  </si>
  <si>
    <t>335/2019</t>
  </si>
  <si>
    <t>336/2019</t>
  </si>
  <si>
    <t>Aquisição de reagentes a base de cloro para atender os laboratórios da UFSC.</t>
  </si>
  <si>
    <t>337/2019</t>
  </si>
  <si>
    <t>071269/2019-41</t>
  </si>
  <si>
    <t>Aquisição de hortifrugrangeiros para atender as demandas da UFSC.</t>
  </si>
  <si>
    <t>065451/2019-63</t>
  </si>
  <si>
    <t>Aquisição de carnes para atender o Restaurante Universitário da UFSC.</t>
  </si>
  <si>
    <t>051129/2019-57</t>
  </si>
  <si>
    <t>Aquisição de material de expediente.</t>
  </si>
  <si>
    <t>050878/2019-67</t>
  </si>
  <si>
    <t>Aquisição de máquinas e equipamentos energéticos, industriais e hidráulicos elétricos.</t>
  </si>
  <si>
    <t>338/2019</t>
  </si>
  <si>
    <t>339/2019</t>
  </si>
  <si>
    <t>340/2019</t>
  </si>
  <si>
    <t>341/2019</t>
  </si>
  <si>
    <t>067344/2019-70</t>
  </si>
  <si>
    <t>Aquisição de gêneros não perecíveis para o Restaurante Universitário.</t>
  </si>
  <si>
    <t>164/2019</t>
  </si>
  <si>
    <t>342/2019</t>
  </si>
  <si>
    <t>Especificações técnicas</t>
  </si>
  <si>
    <t>075108/2019-27</t>
  </si>
  <si>
    <t>Retomada da Obra - CFM Administrativo - 3.441,88m2.</t>
  </si>
  <si>
    <t>Documentação técnica / Valor acima do edital</t>
  </si>
  <si>
    <t>Contratação de serviços de manutenção preventiva e corretiva nas edificações da UFSC.</t>
  </si>
  <si>
    <t>Ano</t>
  </si>
  <si>
    <t>Processos</t>
  </si>
  <si>
    <t>344/2019</t>
  </si>
  <si>
    <t>022897/2019-01</t>
  </si>
  <si>
    <t xml:space="preserve">Contratação dos serviços de agenciamento de passagens rodoviárias. </t>
  </si>
  <si>
    <t>063882/2019-95</t>
  </si>
  <si>
    <t>Aquisição de material de expediente, copa e cozinha para a UFSC.</t>
  </si>
  <si>
    <t>040963/2019-17</t>
  </si>
  <si>
    <t>Aquisição de ponteiras para laboratório.</t>
  </si>
  <si>
    <t>165/2019</t>
  </si>
  <si>
    <t xml:space="preserve">.072662/2019-52 </t>
  </si>
  <si>
    <t>346/2019</t>
  </si>
  <si>
    <t>347/2019</t>
  </si>
  <si>
    <t>167/2019</t>
  </si>
  <si>
    <t>071930/2019-19</t>
  </si>
  <si>
    <t xml:space="preserve">Contratação de empresa para manutenção preventiva e corretiva nos sistemas de ar comprimido. </t>
  </si>
  <si>
    <t>348/2019</t>
  </si>
  <si>
    <t>168/2019</t>
  </si>
  <si>
    <t>079163/2019-96</t>
  </si>
  <si>
    <t>Reforma de edificação para instalação da moradia estudantil indígena (542,55m2).</t>
  </si>
  <si>
    <t>Aguardando o retorno do parecer jurídico referencial com os ajustes a partir do decreto nº 10.024/2019.</t>
  </si>
  <si>
    <t>051124/2019-24</t>
  </si>
  <si>
    <t>Aquisição de materiais de expediente (escrita) para atender a UFSC.</t>
  </si>
  <si>
    <t>051072/2019-96</t>
  </si>
  <si>
    <t xml:space="preserve">Aquisição de materiais para desenho e pintura. </t>
  </si>
  <si>
    <t>069221/2019-73</t>
  </si>
  <si>
    <t xml:space="preserve">Aquisição de materiais para a manutenção de sistemas de manutenção. </t>
  </si>
  <si>
    <t>076656/2019-74</t>
  </si>
  <si>
    <t>072174/2019-45</t>
  </si>
  <si>
    <t>Aquisição de itens de copa e cozinha com instalação para atender ao Restaurante Universitário.</t>
  </si>
  <si>
    <t>065948/2019-81</t>
  </si>
  <si>
    <t>Aquisição de vestuário e capacho para atender ao Restaurante Universitário.</t>
  </si>
  <si>
    <t>065455/2019-41</t>
  </si>
  <si>
    <t>Aquisição de ferramentas para atender ao NUMA/PU-UFSC.</t>
  </si>
  <si>
    <t>060911/2019-67</t>
  </si>
  <si>
    <t>Aquisição de equipamentos de proteção individual.</t>
  </si>
  <si>
    <t>059286/2019-19</t>
  </si>
  <si>
    <t>Aquisição de utensílios de copa e cozinha para atender a Universidade.</t>
  </si>
  <si>
    <t>050922/2019-39</t>
  </si>
  <si>
    <t>Aquisição de máquinas e utensílios de escritórios e utensílios diversos.</t>
  </si>
  <si>
    <t>Valor acima do máximo estipulado no edital</t>
  </si>
  <si>
    <t>049555/2019-21</t>
  </si>
  <si>
    <t>Contratação de serviços operacionais para a Imprensa Universitária.</t>
  </si>
  <si>
    <t>Valor acima / Produto ofertado não atende edital</t>
  </si>
  <si>
    <t>059724/2019-31</t>
  </si>
  <si>
    <t>Aquisição de materiais de telefonia e informática para atender a UFSC.</t>
  </si>
  <si>
    <t>059603/2019-99</t>
  </si>
  <si>
    <t>Aquisição de material de sinalização visual e afins apara atender a UFSC.</t>
  </si>
  <si>
    <t>361/2019</t>
  </si>
  <si>
    <t>080502/2019-87</t>
  </si>
  <si>
    <t>Reforma e adequação da subestação 20 - LEPTEN 13,8KV para implantação de um centro de distribuição.</t>
  </si>
  <si>
    <t>081194/2019-15</t>
  </si>
  <si>
    <t>Reforma das instalações do sistema automatizado de climatização do CPMR - Centro de Produção e Manutenção de Roedores do Biotério Central.</t>
  </si>
  <si>
    <t>Valor Acima do Estimado</t>
  </si>
  <si>
    <t>Licitante solicitou desclassifcação.</t>
  </si>
  <si>
    <t>079672/2019-19</t>
  </si>
  <si>
    <t>Manutenção nas estruturas de madeira e nas coberturas das edificações da UFSC.</t>
  </si>
  <si>
    <t>362/2019</t>
  </si>
  <si>
    <t>Propostas em desacordo.</t>
  </si>
  <si>
    <t>Valor acima do estimado e fornecedor não aceitou reduzir.</t>
  </si>
  <si>
    <t>080110/2019-18</t>
  </si>
  <si>
    <t>Aquisição de materiais elétricos diversos para as manutenções elétricas da UFSC.</t>
  </si>
  <si>
    <t>067924/2019-67</t>
  </si>
  <si>
    <t>Aquisição de materiais odontológicos.</t>
  </si>
  <si>
    <t>067919/2019-54</t>
  </si>
  <si>
    <t>059717/2019-39</t>
  </si>
  <si>
    <t>Aquisição de suprimentos de informática.</t>
  </si>
  <si>
    <t>Preços e especificações</t>
  </si>
  <si>
    <t>067929/2019-90</t>
  </si>
  <si>
    <t>067927/2019-09</t>
  </si>
  <si>
    <t>067859/2019-70</t>
  </si>
  <si>
    <t>Aquisição de materiais de limpeza, conservação e higiente para a UFSC.</t>
  </si>
  <si>
    <t>Falha especificação do edital / valor acima do máximo estipulado</t>
  </si>
  <si>
    <t>Pregão suspenso em 06/12/2019 para reajustes no item de qualificação técnica.</t>
  </si>
  <si>
    <t>RDC Fracassado</t>
  </si>
  <si>
    <t>Contra Habilitação da empresa vencedora</t>
  </si>
  <si>
    <t>081498/2019-74</t>
  </si>
  <si>
    <t>Contratação de serviços de limpeza, desassoreamento e manutenção de canais existentes na UFSC.</t>
  </si>
  <si>
    <t>Valor acima / Solicitação da equipe de apoio</t>
  </si>
  <si>
    <t>368/2019</t>
  </si>
  <si>
    <t>171/2019</t>
  </si>
  <si>
    <t>087528/2019-56</t>
  </si>
  <si>
    <t>Concessão de área física de 13,72m no CCA para exploração de reprografia.</t>
  </si>
  <si>
    <t>370/2019</t>
  </si>
  <si>
    <t>086395/2019-09</t>
  </si>
  <si>
    <t>Reforma dos banheiros do centro de cultura e Eventos - 113,50m.</t>
  </si>
  <si>
    <t>001/2020</t>
  </si>
  <si>
    <t>Devolvido ao DPAE para inserção de justificativa conforme orientação repassada em 02/12/2019.</t>
  </si>
  <si>
    <t>059507/2019-41</t>
  </si>
  <si>
    <t>Aquisição de jalecos, luvas, máscaras e demais EPI´s.</t>
  </si>
  <si>
    <t>083904/2019-33</t>
  </si>
  <si>
    <t>Aquisição de aparelhos veterinários.</t>
  </si>
  <si>
    <t>083758/2019-46</t>
  </si>
  <si>
    <t>0594697/2019-43</t>
  </si>
  <si>
    <t>Aquisição de equipamentos de proteção individual e uniformes.</t>
  </si>
  <si>
    <t>059324/2019-25</t>
  </si>
  <si>
    <t>Aquisição de material de áudio, vídeo e foto.</t>
  </si>
  <si>
    <t>087758/2019-15</t>
  </si>
  <si>
    <t xml:space="preserve">Aquisição de alimentos. </t>
  </si>
  <si>
    <t>088675/2019-43</t>
  </si>
  <si>
    <t>Concessão de área física da UFSC com 103,03m para exploração comercial destinada a operação de Restaurante.</t>
  </si>
  <si>
    <t>067786/2019-16</t>
  </si>
  <si>
    <t>Aquisição de ferramentas.</t>
  </si>
  <si>
    <t>080449/2019-14</t>
  </si>
  <si>
    <t xml:space="preserve">Aquisição de materiais de vidraçaria, alvenaria, carpintaria e serralheria. </t>
  </si>
  <si>
    <t>373/2019</t>
  </si>
  <si>
    <t>Encaminhado para homologação</t>
  </si>
  <si>
    <t>Valor da proposta acima do estimado e fornecedor não aceitou reduzir.</t>
  </si>
  <si>
    <t>Proposta não está de acordo com o edital.</t>
  </si>
  <si>
    <t>Nenhuma proposta atende plenamente ao Edital.</t>
  </si>
  <si>
    <t>A pedido do requerente</t>
  </si>
  <si>
    <t>Itens</t>
  </si>
  <si>
    <t>Licitados</t>
  </si>
  <si>
    <t>Cancelados</t>
  </si>
  <si>
    <t>De 2015 a 2016 a economicidade foi apurada aplicando a fórmula direta: Valores Estimados x Valores Homologados e, a partir de 2017, o cálculo baseou-se na mesma fórmula, porém, desconsiderando os valores dos itens cancelados/fracassados/desertos.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</si>
</sst>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d/m/yyyy"/>
    <numFmt numFmtId="166" formatCode="h:mm;@"/>
    <numFmt numFmtId="167" formatCode="0.0%"/>
    <numFmt numFmtId="168" formatCode="0.0"/>
  </numFmts>
  <fonts count="3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FFFF"/>
      <name val="Arial Narrow"/>
      <family val="2"/>
      <charset val="1"/>
    </font>
    <font>
      <b/>
      <sz val="16"/>
      <color rgb="FFFFFFFF"/>
      <name val="Arial Narrow"/>
      <family val="2"/>
      <charset val="1"/>
    </font>
    <font>
      <b/>
      <sz val="15"/>
      <color rgb="FF000000"/>
      <name val="Calibri"/>
      <family val="2"/>
      <charset val="1"/>
    </font>
    <font>
      <b/>
      <sz val="15"/>
      <color rgb="FFFFFFFF"/>
      <name val="Arial Narrow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FFFF"/>
      <name val="Arial Narrow"/>
      <family val="2"/>
      <charset val="1"/>
    </font>
    <font>
      <b/>
      <sz val="22"/>
      <color rgb="FFFFFFFF"/>
      <name val="Arial Narrow"/>
      <family val="2"/>
      <charset val="1"/>
    </font>
    <font>
      <sz val="22"/>
      <color rgb="FFFFFFFF"/>
      <name val="Arial Narrow"/>
      <family val="2"/>
      <charset val="1"/>
    </font>
    <font>
      <sz val="11"/>
      <color rgb="FF00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b/>
      <sz val="14"/>
      <name val="Arial Narrow"/>
      <family val="2"/>
      <charset val="1"/>
    </font>
    <font>
      <sz val="11"/>
      <color rgb="FF000000"/>
      <name val="Agency FB"/>
      <family val="2"/>
      <charset val="1"/>
    </font>
    <font>
      <b/>
      <sz val="10"/>
      <color rgb="FF000000"/>
      <name val="Arial Narrow"/>
      <family val="2"/>
      <charset val="1"/>
    </font>
    <font>
      <sz val="10"/>
      <color rgb="FF000000"/>
      <name val="Arial Narrow"/>
      <family val="2"/>
      <charset val="1"/>
    </font>
    <font>
      <sz val="10"/>
      <color rgb="FF000000"/>
      <name val="Calibri"/>
      <family val="2"/>
      <charset val="1"/>
    </font>
    <font>
      <b/>
      <sz val="14"/>
      <color rgb="FF000000"/>
      <name val="Agency FB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7"/>
      <color rgb="FF000000"/>
      <name val="Tahoma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sz val="11"/>
      <color theme="0"/>
      <name val="Calibri"/>
      <family val="2"/>
      <charset val="1"/>
    </font>
    <font>
      <b/>
      <sz val="12"/>
      <color rgb="FF000000"/>
      <name val="Calibri"/>
      <family val="2"/>
    </font>
    <font>
      <sz val="10"/>
      <color theme="0" tint="-0.499984740745262"/>
      <name val="Calibri"/>
      <family val="2"/>
      <charset val="1"/>
    </font>
    <font>
      <b/>
      <sz val="9"/>
      <color rgb="FF5B9BD5"/>
      <name val="Calibri"/>
      <family val="2"/>
      <charset val="1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E2F0D9"/>
      </patternFill>
    </fill>
    <fill>
      <patternFill patternType="solid">
        <fgColor rgb="FF9DC3E6"/>
        <bgColor rgb="FF98B8DF"/>
      </patternFill>
    </fill>
    <fill>
      <patternFill patternType="solid">
        <fgColor rgb="FFDEEBF7"/>
        <bgColor rgb="FFE2F0D9"/>
      </patternFill>
    </fill>
    <fill>
      <patternFill patternType="solid">
        <fgColor rgb="FFBDD7EE"/>
        <bgColor rgb="FF9DC3E6"/>
      </patternFill>
    </fill>
    <fill>
      <patternFill patternType="solid">
        <fgColor rgb="FFE2F0D9"/>
        <bgColor rgb="FFDEEBF7"/>
      </patternFill>
    </fill>
    <fill>
      <patternFill patternType="solid">
        <fgColor rgb="FFC4D79B"/>
        <bgColor rgb="FFBFBFBF"/>
      </patternFill>
    </fill>
    <fill>
      <patternFill patternType="solid">
        <fgColor rgb="FFFFD966"/>
        <bgColor rgb="FFFAE390"/>
      </patternFill>
    </fill>
    <fill>
      <patternFill patternType="solid">
        <fgColor rgb="FFFFE699"/>
        <bgColor rgb="FFFAE390"/>
      </patternFill>
    </fill>
    <fill>
      <patternFill patternType="solid">
        <fgColor rgb="FFBFBFBF"/>
        <bgColor rgb="FFC4D79B"/>
      </patternFill>
    </fill>
    <fill>
      <patternFill patternType="solid">
        <fgColor rgb="FFB1A0C7"/>
        <bgColor rgb="FFA5A5A5"/>
      </patternFill>
    </fill>
    <fill>
      <patternFill patternType="solid">
        <fgColor rgb="FFFAE390"/>
        <bgColor rgb="FFFFE699"/>
      </patternFill>
    </fill>
    <fill>
      <patternFill patternType="solid">
        <fgColor rgb="FFDA9694"/>
        <bgColor rgb="FFB1A0C7"/>
      </patternFill>
    </fill>
    <fill>
      <patternFill patternType="solid">
        <fgColor rgb="FFFABF8F"/>
        <bgColor rgb="FFFFD966"/>
      </patternFill>
    </fill>
    <fill>
      <patternFill patternType="solid">
        <fgColor rgb="FF2F5597"/>
        <bgColor rgb="FF3C65A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DDA65"/>
        <bgColor rgb="FFE2F0D9"/>
      </patternFill>
    </fill>
    <fill>
      <patternFill patternType="solid">
        <fgColor rgb="FFEDDA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rgb="FF9DC3E6"/>
      </patternFill>
    </fill>
    <fill>
      <patternFill patternType="solid">
        <fgColor theme="6" tint="0.59999389629810485"/>
        <bgColor rgb="FFE2F0D9"/>
      </patternFill>
    </fill>
    <fill>
      <patternFill patternType="solid">
        <fgColor theme="4" tint="0.79998168889431442"/>
        <bgColor rgb="FFE2F0D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rgb="FF0070C0"/>
      </bottom>
      <diagonal/>
    </border>
    <border>
      <left/>
      <right/>
      <top/>
      <bottom style="thin">
        <color rgb="FF003893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2E75B6"/>
      </bottom>
      <diagonal/>
    </border>
    <border>
      <left/>
      <right/>
      <top/>
      <bottom style="thick">
        <color rgb="FF2E75B6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rgb="FF7C7C7C"/>
      </bottom>
      <diagonal/>
    </border>
    <border>
      <left style="thin">
        <color rgb="FF7C7C7C"/>
      </left>
      <right/>
      <top style="thin">
        <color rgb="FF7C7C7C"/>
      </top>
      <bottom style="thin">
        <color rgb="FF7C7C7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/>
      <top style="thin">
        <color rgb="FFFFFFFF"/>
      </top>
      <bottom style="thin">
        <color rgb="FF9DC3E6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thin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5B9BD5"/>
      </left>
      <right style="thin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5B9BD5"/>
      </left>
      <right style="medium">
        <color rgb="FF5B9BD5"/>
      </right>
      <top style="thin">
        <color rgb="FF5B9BD5"/>
      </top>
      <bottom style="thin">
        <color rgb="FF5B9BD5"/>
      </bottom>
      <diagonal/>
    </border>
    <border>
      <left style="medium">
        <color rgb="FF5B9BD5"/>
      </left>
      <right style="thin">
        <color rgb="FF5B9BD5"/>
      </right>
      <top style="thin">
        <color rgb="FF5B9BD5"/>
      </top>
      <bottom style="medium">
        <color rgb="FF5B9BD5"/>
      </bottom>
      <diagonal/>
    </border>
    <border>
      <left style="thin">
        <color rgb="FF5B9BD5"/>
      </left>
      <right style="thin">
        <color rgb="FF5B9BD5"/>
      </right>
      <top style="thin">
        <color rgb="FF5B9BD5"/>
      </top>
      <bottom style="medium">
        <color rgb="FF5B9BD5"/>
      </bottom>
      <diagonal/>
    </border>
    <border>
      <left style="thin">
        <color rgb="FF5B9BD5"/>
      </left>
      <right style="medium">
        <color rgb="FF5B9BD5"/>
      </right>
      <top style="thin">
        <color rgb="FF5B9BD5"/>
      </top>
      <bottom style="medium">
        <color rgb="FF5B9BD5"/>
      </bottom>
      <diagonal/>
    </border>
    <border>
      <left style="medium">
        <color rgb="FF5B9BD5"/>
      </left>
      <right style="thin">
        <color rgb="FF5B9BD5"/>
      </right>
      <top/>
      <bottom style="thin">
        <color rgb="FF5B9BD5"/>
      </bottom>
      <diagonal/>
    </border>
    <border>
      <left style="thin">
        <color rgb="FF5B9BD5"/>
      </left>
      <right style="thin">
        <color rgb="FF5B9BD5"/>
      </right>
      <top/>
      <bottom style="thin">
        <color rgb="FF5B9BD5"/>
      </bottom>
      <diagonal/>
    </border>
    <border>
      <left style="thin">
        <color rgb="FF5B9BD5"/>
      </left>
      <right style="medium">
        <color rgb="FF5B9BD5"/>
      </right>
      <top/>
      <bottom style="thin">
        <color rgb="FF5B9BD5"/>
      </bottom>
      <diagonal/>
    </border>
    <border>
      <left style="medium">
        <color rgb="FF5B9BD5"/>
      </left>
      <right style="thin">
        <color rgb="FF5B9BD5"/>
      </right>
      <top style="medium">
        <color rgb="FF5B9BD5"/>
      </top>
      <bottom style="medium">
        <color rgb="FF5B9BD5"/>
      </bottom>
      <diagonal/>
    </border>
    <border>
      <left style="thin">
        <color rgb="FF5B9BD5"/>
      </left>
      <right style="thin">
        <color rgb="FF5B9BD5"/>
      </right>
      <top style="medium">
        <color rgb="FF5B9BD5"/>
      </top>
      <bottom style="medium">
        <color rgb="FF5B9BD5"/>
      </bottom>
      <diagonal/>
    </border>
    <border>
      <left style="thin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 style="thin">
        <color rgb="FF5B9BD5"/>
      </right>
      <top/>
      <bottom style="thin">
        <color rgb="FF5B9BD5"/>
      </bottom>
      <diagonal/>
    </border>
    <border>
      <left style="thin">
        <color rgb="FF5B9BD5"/>
      </left>
      <right/>
      <top/>
      <bottom style="thin">
        <color rgb="FF5B9BD5"/>
      </bottom>
      <diagonal/>
    </border>
    <border>
      <left/>
      <right style="thin">
        <color rgb="FF5B9BD5"/>
      </right>
      <top/>
      <bottom/>
      <diagonal/>
    </border>
    <border>
      <left style="thin">
        <color rgb="FF5B9BD5"/>
      </left>
      <right/>
      <top/>
      <bottom/>
      <diagonal/>
    </border>
    <border>
      <left/>
      <right style="thin">
        <color rgb="FF5B9BD5"/>
      </right>
      <top style="thin">
        <color rgb="FF5B9BD5"/>
      </top>
      <bottom style="medium">
        <color rgb="FF5B9BD5"/>
      </bottom>
      <diagonal/>
    </border>
    <border>
      <left style="thin">
        <color rgb="FF5B9BD5"/>
      </left>
      <right/>
      <top style="thin">
        <color rgb="FF5B9BD5"/>
      </top>
      <bottom style="medium">
        <color rgb="FF5B9BD5"/>
      </bottom>
      <diagonal/>
    </border>
    <border>
      <left style="medium">
        <color rgb="FF5B9BD5"/>
      </left>
      <right/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thin">
        <color rgb="FF5B9BD5"/>
      </bottom>
      <diagonal/>
    </border>
    <border>
      <left style="medium">
        <color rgb="FF5B9BD5"/>
      </left>
      <right style="medium">
        <color rgb="FF5B9BD5"/>
      </right>
      <top style="thin">
        <color rgb="FF5B9BD5"/>
      </top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 style="medium">
        <color rgb="FF5B9BD5"/>
      </left>
      <right/>
      <top/>
      <bottom style="thin">
        <color rgb="FF5B9BD5"/>
      </bottom>
      <diagonal/>
    </border>
    <border>
      <left/>
      <right/>
      <top/>
      <bottom style="thin">
        <color rgb="FF5B9BD5"/>
      </bottom>
      <diagonal/>
    </border>
    <border>
      <left style="medium">
        <color rgb="FF5B9BD5"/>
      </left>
      <right style="medium">
        <color rgb="FF5B9BD5"/>
      </right>
      <top style="thin">
        <color rgb="FF5B9BD5"/>
      </top>
      <bottom style="thin">
        <color rgb="FF5B9BD5"/>
      </bottom>
      <diagonal/>
    </border>
  </borders>
  <cellStyleXfs count="4">
    <xf numFmtId="0" fontId="0" fillId="0" borderId="0"/>
    <xf numFmtId="164" fontId="26" fillId="0" borderId="0" applyBorder="0" applyProtection="0"/>
    <xf numFmtId="9" fontId="26" fillId="0" borderId="0" applyBorder="0" applyProtection="0"/>
    <xf numFmtId="0" fontId="1" fillId="0" borderId="0" applyBorder="0" applyProtection="0"/>
  </cellStyleXfs>
  <cellXfs count="32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10" fillId="0" borderId="0" xfId="0" applyFont="1" applyBorder="1"/>
    <xf numFmtId="0" fontId="10" fillId="0" borderId="0" xfId="0" applyFont="1"/>
    <xf numFmtId="0" fontId="0" fillId="3" borderId="0" xfId="0" applyFill="1"/>
    <xf numFmtId="0" fontId="10" fillId="3" borderId="0" xfId="0" applyFont="1" applyFill="1" applyAlignment="1">
      <alignment vertical="top"/>
    </xf>
    <xf numFmtId="0" fontId="10" fillId="3" borderId="0" xfId="0" applyFont="1" applyFill="1"/>
    <xf numFmtId="0" fontId="11" fillId="3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2" fillId="3" borderId="1" xfId="0" applyFont="1" applyFill="1" applyBorder="1"/>
    <xf numFmtId="0" fontId="13" fillId="3" borderId="1" xfId="0" applyFont="1" applyFill="1" applyBorder="1"/>
    <xf numFmtId="0" fontId="10" fillId="3" borderId="1" xfId="0" applyFont="1" applyFill="1" applyBorder="1"/>
    <xf numFmtId="0" fontId="10" fillId="3" borderId="0" xfId="0" applyFont="1" applyFill="1" applyAlignment="1">
      <alignment horizontal="right"/>
    </xf>
    <xf numFmtId="0" fontId="13" fillId="3" borderId="0" xfId="0" applyFont="1" applyFill="1" applyBorder="1"/>
    <xf numFmtId="0" fontId="11" fillId="3" borderId="0" xfId="0" applyFont="1" applyFill="1" applyAlignment="1"/>
    <xf numFmtId="0" fontId="14" fillId="4" borderId="2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vertical="center"/>
    </xf>
    <xf numFmtId="1" fontId="15" fillId="5" borderId="4" xfId="0" applyNumberFormat="1" applyFont="1" applyFill="1" applyBorder="1" applyAlignment="1">
      <alignment horizontal="center" vertical="center"/>
    </xf>
    <xf numFmtId="1" fontId="15" fillId="5" borderId="3" xfId="0" applyNumberFormat="1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vertical="center"/>
    </xf>
    <xf numFmtId="1" fontId="15" fillId="6" borderId="6" xfId="0" applyNumberFormat="1" applyFont="1" applyFill="1" applyBorder="1" applyAlignment="1">
      <alignment horizontal="center" vertical="center"/>
    </xf>
    <xf numFmtId="1" fontId="15" fillId="6" borderId="5" xfId="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vertical="center"/>
    </xf>
    <xf numFmtId="1" fontId="15" fillId="5" borderId="6" xfId="0" applyNumberFormat="1" applyFont="1" applyFill="1" applyBorder="1" applyAlignment="1">
      <alignment horizontal="center" vertical="center"/>
    </xf>
    <xf numFmtId="1" fontId="15" fillId="5" borderId="5" xfId="0" applyNumberFormat="1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vertical="center"/>
    </xf>
    <xf numFmtId="1" fontId="15" fillId="6" borderId="8" xfId="0" applyNumberFormat="1" applyFont="1" applyFill="1" applyBorder="1" applyAlignment="1">
      <alignment horizontal="center" vertical="center"/>
    </xf>
    <xf numFmtId="1" fontId="15" fillId="6" borderId="7" xfId="0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0" fillId="0" borderId="9" xfId="0" applyBorder="1"/>
    <xf numFmtId="0" fontId="0" fillId="0" borderId="10" xfId="0" applyBorder="1"/>
    <xf numFmtId="0" fontId="13" fillId="0" borderId="10" xfId="0" applyFont="1" applyBorder="1"/>
    <xf numFmtId="0" fontId="16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Border="1" applyAlignment="1"/>
    <xf numFmtId="0" fontId="15" fillId="0" borderId="0" xfId="0" applyFont="1" applyAlignment="1">
      <alignment horizontal="left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0" fontId="18" fillId="5" borderId="12" xfId="0" applyFont="1" applyFill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164" fontId="18" fillId="2" borderId="12" xfId="1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/>
      <protection locked="0"/>
    </xf>
    <xf numFmtId="0" fontId="18" fillId="7" borderId="12" xfId="0" applyFont="1" applyFill="1" applyBorder="1" applyAlignment="1" applyProtection="1">
      <alignment horizontal="center" vertical="center"/>
    </xf>
    <xf numFmtId="0" fontId="18" fillId="2" borderId="16" xfId="0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/>
      <protection locked="0"/>
    </xf>
    <xf numFmtId="164" fontId="18" fillId="2" borderId="18" xfId="1" applyFont="1" applyFill="1" applyBorder="1" applyAlignment="1" applyProtection="1">
      <alignment horizontal="center" vertical="center"/>
      <protection locked="0"/>
    </xf>
    <xf numFmtId="164" fontId="18" fillId="7" borderId="18" xfId="1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left" vertical="center"/>
      <protection locked="0"/>
    </xf>
    <xf numFmtId="0" fontId="1" fillId="5" borderId="20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165" fontId="0" fillId="5" borderId="21" xfId="0" applyNumberFormat="1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vertical="center"/>
    </xf>
    <xf numFmtId="164" fontId="0" fillId="5" borderId="21" xfId="1" applyFont="1" applyFill="1" applyBorder="1" applyAlignment="1" applyProtection="1">
      <alignment horizontal="center" vertical="center"/>
    </xf>
    <xf numFmtId="166" fontId="0" fillId="5" borderId="21" xfId="0" applyNumberFormat="1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left" vertical="center"/>
    </xf>
    <xf numFmtId="10" fontId="0" fillId="5" borderId="21" xfId="0" applyNumberFormat="1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165" fontId="0" fillId="6" borderId="21" xfId="0" applyNumberFormat="1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vertical="center"/>
    </xf>
    <xf numFmtId="164" fontId="0" fillId="6" borderId="21" xfId="1" applyFont="1" applyFill="1" applyBorder="1" applyAlignment="1" applyProtection="1">
      <alignment horizontal="center" vertical="center"/>
    </xf>
    <xf numFmtId="166" fontId="0" fillId="6" borderId="21" xfId="0" applyNumberFormat="1" applyFont="1" applyFill="1" applyBorder="1" applyAlignment="1">
      <alignment horizontal="center" vertical="center"/>
    </xf>
    <xf numFmtId="10" fontId="0" fillId="6" borderId="21" xfId="0" applyNumberFormat="1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left" vertical="center"/>
    </xf>
    <xf numFmtId="0" fontId="1" fillId="6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3" applyFont="1" applyBorder="1" applyAlignment="1"/>
    <xf numFmtId="0" fontId="26" fillId="0" borderId="26" xfId="3" applyFont="1" applyBorder="1" applyAlignment="1"/>
    <xf numFmtId="0" fontId="0" fillId="0" borderId="27" xfId="3" applyFont="1" applyBorder="1" applyAlignment="1"/>
    <xf numFmtId="0" fontId="26" fillId="0" borderId="28" xfId="3" applyFont="1" applyBorder="1" applyAlignment="1"/>
    <xf numFmtId="0" fontId="26" fillId="0" borderId="29" xfId="3" applyFont="1" applyBorder="1" applyAlignment="1"/>
    <xf numFmtId="0" fontId="0" fillId="0" borderId="30" xfId="3" applyFont="1" applyBorder="1" applyAlignment="1"/>
    <xf numFmtId="0" fontId="0" fillId="0" borderId="12" xfId="3" applyFont="1" applyBorder="1" applyAlignment="1"/>
    <xf numFmtId="164" fontId="26" fillId="0" borderId="17" xfId="3" applyNumberFormat="1" applyFont="1" applyBorder="1" applyAlignment="1">
      <alignment horizontal="left"/>
    </xf>
    <xf numFmtId="164" fontId="26" fillId="0" borderId="11" xfId="3" applyNumberFormat="1" applyFont="1" applyBorder="1" applyAlignment="1">
      <alignment horizontal="left"/>
    </xf>
    <xf numFmtId="164" fontId="1" fillId="0" borderId="31" xfId="3" applyNumberFormat="1" applyFont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24" xfId="0" applyFont="1" applyBorder="1" applyAlignment="1">
      <alignment vertical="center"/>
    </xf>
    <xf numFmtId="0" fontId="0" fillId="0" borderId="32" xfId="3" applyFont="1" applyBorder="1" applyAlignment="1">
      <alignment horizontal="left"/>
    </xf>
    <xf numFmtId="0" fontId="26" fillId="0" borderId="15" xfId="3" applyFont="1" applyBorder="1" applyAlignment="1">
      <alignment horizontal="left"/>
    </xf>
    <xf numFmtId="0" fontId="26" fillId="0" borderId="33" xfId="3" applyFont="1" applyBorder="1" applyAlignment="1"/>
    <xf numFmtId="0" fontId="26" fillId="0" borderId="34" xfId="3" applyFont="1" applyBorder="1" applyAlignment="1"/>
    <xf numFmtId="0" fontId="26" fillId="0" borderId="23" xfId="3" applyFont="1" applyBorder="1" applyAlignment="1"/>
    <xf numFmtId="0" fontId="1" fillId="0" borderId="35" xfId="3" applyBorder="1"/>
    <xf numFmtId="0" fontId="26" fillId="0" borderId="36" xfId="3" applyFont="1" applyBorder="1" applyAlignment="1">
      <alignment horizontal="left"/>
    </xf>
    <xf numFmtId="0" fontId="0" fillId="0" borderId="16" xfId="3" applyFont="1" applyBorder="1" applyAlignment="1">
      <alignment horizontal="left"/>
    </xf>
    <xf numFmtId="0" fontId="26" fillId="0" borderId="17" xfId="3" applyFont="1" applyBorder="1" applyAlignment="1"/>
    <xf numFmtId="0" fontId="26" fillId="0" borderId="11" xfId="3" applyFont="1" applyBorder="1" applyAlignment="1"/>
    <xf numFmtId="0" fontId="26" fillId="0" borderId="37" xfId="3" applyFont="1" applyBorder="1" applyAlignment="1"/>
    <xf numFmtId="0" fontId="1" fillId="0" borderId="38" xfId="3" applyBorder="1"/>
    <xf numFmtId="0" fontId="26" fillId="0" borderId="39" xfId="3" applyFont="1" applyBorder="1" applyAlignment="1">
      <alignment horizontal="left"/>
    </xf>
    <xf numFmtId="0" fontId="0" fillId="0" borderId="40" xfId="3" applyFont="1" applyBorder="1" applyAlignment="1">
      <alignment horizontal="left"/>
    </xf>
    <xf numFmtId="0" fontId="26" fillId="0" borderId="0" xfId="3" applyFont="1" applyAlignment="1"/>
    <xf numFmtId="0" fontId="1" fillId="0" borderId="41" xfId="3" applyBorder="1"/>
    <xf numFmtId="0" fontId="26" fillId="0" borderId="19" xfId="3" applyFont="1" applyBorder="1" applyAlignment="1"/>
    <xf numFmtId="0" fontId="26" fillId="0" borderId="24" xfId="3" applyFont="1" applyBorder="1" applyAlignment="1"/>
    <xf numFmtId="0" fontId="1" fillId="0" borderId="42" xfId="3" applyFont="1" applyBorder="1" applyAlignment="1">
      <alignment horizontal="left"/>
    </xf>
    <xf numFmtId="0" fontId="1" fillId="0" borderId="43" xfId="3" applyBorder="1" applyAlignment="1">
      <alignment horizontal="left"/>
    </xf>
    <xf numFmtId="0" fontId="1" fillId="0" borderId="44" xfId="3" applyBorder="1"/>
    <xf numFmtId="0" fontId="1" fillId="0" borderId="45" xfId="3" applyBorder="1"/>
    <xf numFmtId="0" fontId="1" fillId="0" borderId="43" xfId="3" applyBorder="1"/>
    <xf numFmtId="0" fontId="1" fillId="0" borderId="46" xfId="3" applyBorder="1"/>
    <xf numFmtId="0" fontId="0" fillId="4" borderId="37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0" fontId="0" fillId="0" borderId="0" xfId="0" applyNumberFormat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8" borderId="12" xfId="0" applyFont="1" applyFill="1" applyBorder="1" applyAlignment="1">
      <alignment vertical="center"/>
    </xf>
    <xf numFmtId="20" fontId="0" fillId="0" borderId="12" xfId="0" applyNumberFormat="1" applyBorder="1" applyAlignment="1">
      <alignment horizontal="center" vertical="center"/>
    </xf>
    <xf numFmtId="0" fontId="0" fillId="11" borderId="12" xfId="0" applyFont="1" applyFill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12" borderId="12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0" fillId="13" borderId="12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14" borderId="12" xfId="0" applyFont="1" applyFill="1" applyBorder="1" applyAlignment="1">
      <alignment vertical="center"/>
    </xf>
    <xf numFmtId="0" fontId="0" fillId="15" borderId="12" xfId="0" applyFont="1" applyFill="1" applyBorder="1" applyAlignment="1">
      <alignment vertical="center"/>
    </xf>
    <xf numFmtId="0" fontId="20" fillId="16" borderId="12" xfId="0" applyFont="1" applyFill="1" applyBorder="1" applyAlignment="1">
      <alignment vertical="center"/>
    </xf>
    <xf numFmtId="20" fontId="0" fillId="0" borderId="0" xfId="0" applyNumberFormat="1" applyBorder="1" applyAlignment="1">
      <alignment horizontal="center" vertical="center"/>
    </xf>
    <xf numFmtId="14" fontId="0" fillId="5" borderId="21" xfId="0" applyNumberFormat="1" applyFont="1" applyFill="1" applyBorder="1" applyAlignment="1">
      <alignment horizontal="center" vertical="center"/>
    </xf>
    <xf numFmtId="14" fontId="0" fillId="6" borderId="21" xfId="0" applyNumberFormat="1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 vertical="center"/>
      <protection locked="0"/>
    </xf>
    <xf numFmtId="14" fontId="18" fillId="2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/>
    <xf numFmtId="10" fontId="26" fillId="17" borderId="21" xfId="2" applyNumberFormat="1" applyFill="1" applyBorder="1" applyAlignment="1">
      <alignment horizontal="center"/>
    </xf>
    <xf numFmtId="0" fontId="0" fillId="19" borderId="0" xfId="0" applyFill="1"/>
    <xf numFmtId="0" fontId="0" fillId="19" borderId="0" xfId="0" applyFill="1" applyAlignment="1" applyProtection="1">
      <alignment vertical="center"/>
      <protection locked="0"/>
    </xf>
    <xf numFmtId="0" fontId="1" fillId="18" borderId="20" xfId="0" applyFont="1" applyFill="1" applyBorder="1" applyAlignment="1">
      <alignment horizontal="center" vertical="center"/>
    </xf>
    <xf numFmtId="0" fontId="0" fillId="18" borderId="20" xfId="0" applyFont="1" applyFill="1" applyBorder="1" applyAlignment="1">
      <alignment horizontal="center" vertical="center"/>
    </xf>
    <xf numFmtId="0" fontId="0" fillId="18" borderId="21" xfId="0" applyFont="1" applyFill="1" applyBorder="1" applyAlignment="1">
      <alignment horizontal="center" vertical="center"/>
    </xf>
    <xf numFmtId="165" fontId="0" fillId="18" borderId="21" xfId="0" applyNumberFormat="1" applyFont="1" applyFill="1" applyBorder="1" applyAlignment="1">
      <alignment horizontal="center" vertical="center"/>
    </xf>
    <xf numFmtId="0" fontId="0" fillId="18" borderId="21" xfId="0" applyFont="1" applyFill="1" applyBorder="1" applyAlignment="1">
      <alignment vertical="center"/>
    </xf>
    <xf numFmtId="164" fontId="0" fillId="18" borderId="21" xfId="1" applyFont="1" applyFill="1" applyBorder="1" applyAlignment="1" applyProtection="1">
      <alignment horizontal="center" vertical="center"/>
    </xf>
    <xf numFmtId="166" fontId="0" fillId="18" borderId="21" xfId="0" applyNumberFormat="1" applyFont="1" applyFill="1" applyBorder="1" applyAlignment="1">
      <alignment horizontal="center" vertical="center"/>
    </xf>
    <xf numFmtId="14" fontId="0" fillId="18" borderId="21" xfId="0" applyNumberFormat="1" applyFont="1" applyFill="1" applyBorder="1" applyAlignment="1">
      <alignment horizontal="center" vertical="center"/>
    </xf>
    <xf numFmtId="10" fontId="0" fillId="18" borderId="21" xfId="0" applyNumberFormat="1" applyFont="1" applyFill="1" applyBorder="1" applyAlignment="1">
      <alignment horizontal="center" vertical="center"/>
    </xf>
    <xf numFmtId="0" fontId="0" fillId="18" borderId="21" xfId="0" applyFont="1" applyFill="1" applyBorder="1" applyAlignment="1">
      <alignment horizontal="left" vertical="center"/>
    </xf>
    <xf numFmtId="0" fontId="0" fillId="6" borderId="21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1" xfId="0" quotePrefix="1" applyFont="1" applyFill="1" applyBorder="1" applyAlignment="1">
      <alignment horizontal="center" vertical="center"/>
    </xf>
    <xf numFmtId="0" fontId="0" fillId="6" borderId="21" xfId="0" quotePrefix="1" applyFont="1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64" fontId="27" fillId="20" borderId="21" xfId="1" applyFont="1" applyFill="1" applyBorder="1" applyAlignment="1" applyProtection="1">
      <alignment horizontal="center" vertical="center"/>
    </xf>
    <xf numFmtId="10" fontId="27" fillId="20" borderId="21" xfId="0" applyNumberFormat="1" applyFont="1" applyFill="1" applyBorder="1" applyAlignment="1">
      <alignment horizontal="center" vertical="center"/>
    </xf>
    <xf numFmtId="0" fontId="0" fillId="21" borderId="21" xfId="0" applyFont="1" applyFill="1" applyBorder="1" applyAlignment="1">
      <alignment horizontal="center" vertical="center"/>
    </xf>
    <xf numFmtId="165" fontId="0" fillId="21" borderId="21" xfId="0" applyNumberFormat="1" applyFont="1" applyFill="1" applyBorder="1" applyAlignment="1">
      <alignment horizontal="center" vertical="center"/>
    </xf>
    <xf numFmtId="166" fontId="0" fillId="21" borderId="21" xfId="0" applyNumberFormat="1" applyFont="1" applyFill="1" applyBorder="1" applyAlignment="1">
      <alignment horizontal="center" vertical="center"/>
    </xf>
    <xf numFmtId="14" fontId="0" fillId="21" borderId="21" xfId="0" applyNumberFormat="1" applyFont="1" applyFill="1" applyBorder="1" applyAlignment="1">
      <alignment horizontal="center" vertical="center"/>
    </xf>
    <xf numFmtId="164" fontId="0" fillId="21" borderId="21" xfId="1" applyFont="1" applyFill="1" applyBorder="1" applyAlignment="1" applyProtection="1">
      <alignment horizontal="center" vertical="center"/>
    </xf>
    <xf numFmtId="0" fontId="0" fillId="22" borderId="21" xfId="0" applyFont="1" applyFill="1" applyBorder="1" applyAlignment="1">
      <alignment horizontal="center" vertical="center"/>
    </xf>
    <xf numFmtId="164" fontId="0" fillId="22" borderId="21" xfId="1" applyFont="1" applyFill="1" applyBorder="1" applyAlignment="1" applyProtection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164" fontId="0" fillId="6" borderId="21" xfId="1" applyFont="1" applyFill="1" applyBorder="1" applyAlignment="1" applyProtection="1">
      <alignment horizontal="center" vertical="center"/>
    </xf>
    <xf numFmtId="0" fontId="0" fillId="5" borderId="21" xfId="0" applyFont="1" applyFill="1" applyBorder="1" applyAlignment="1">
      <alignment horizontal="center" vertical="center" wrapText="1" shrinkToFit="1"/>
    </xf>
    <xf numFmtId="0" fontId="0" fillId="22" borderId="20" xfId="0" applyFont="1" applyFill="1" applyBorder="1" applyAlignment="1">
      <alignment horizontal="center" vertical="center"/>
    </xf>
    <xf numFmtId="165" fontId="0" fillId="22" borderId="21" xfId="0" applyNumberFormat="1" applyFont="1" applyFill="1" applyBorder="1" applyAlignment="1">
      <alignment horizontal="center" vertical="center"/>
    </xf>
    <xf numFmtId="0" fontId="0" fillId="22" borderId="21" xfId="0" applyFont="1" applyFill="1" applyBorder="1" applyAlignment="1">
      <alignment vertical="center"/>
    </xf>
    <xf numFmtId="166" fontId="0" fillId="22" borderId="21" xfId="0" applyNumberFormat="1" applyFont="1" applyFill="1" applyBorder="1" applyAlignment="1">
      <alignment horizontal="center" vertical="center"/>
    </xf>
    <xf numFmtId="14" fontId="0" fillId="22" borderId="21" xfId="0" applyNumberFormat="1" applyFont="1" applyFill="1" applyBorder="1" applyAlignment="1">
      <alignment horizontal="center" vertical="center"/>
    </xf>
    <xf numFmtId="10" fontId="0" fillId="22" borderId="21" xfId="0" applyNumberFormat="1" applyFont="1" applyFill="1" applyBorder="1" applyAlignment="1">
      <alignment horizontal="center" vertical="center"/>
    </xf>
    <xf numFmtId="0" fontId="0" fillId="22" borderId="21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5" borderId="21" xfId="1" applyNumberFormat="1" applyFont="1" applyFill="1" applyBorder="1" applyAlignment="1" applyProtection="1">
      <alignment horizontal="center" vertical="center"/>
    </xf>
    <xf numFmtId="0" fontId="0" fillId="5" borderId="21" xfId="0" applyNumberFormat="1" applyFont="1" applyFill="1" applyBorder="1" applyAlignment="1">
      <alignment horizontal="center" vertical="center"/>
    </xf>
    <xf numFmtId="164" fontId="0" fillId="5" borderId="21" xfId="0" applyNumberFormat="1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left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164" fontId="0" fillId="6" borderId="21" xfId="1" applyFont="1" applyFill="1" applyBorder="1" applyAlignment="1" applyProtection="1">
      <alignment horizontal="center" vertical="center"/>
    </xf>
    <xf numFmtId="0" fontId="0" fillId="23" borderId="21" xfId="0" applyFont="1" applyFill="1" applyBorder="1" applyAlignment="1">
      <alignment horizontal="center" vertical="center"/>
    </xf>
    <xf numFmtId="164" fontId="0" fillId="23" borderId="21" xfId="1" applyFont="1" applyFill="1" applyBorder="1" applyAlignment="1" applyProtection="1">
      <alignment horizontal="center" vertical="center"/>
    </xf>
    <xf numFmtId="0" fontId="0" fillId="6" borderId="21" xfId="0" applyNumberFormat="1" applyFont="1" applyFill="1" applyBorder="1" applyAlignment="1">
      <alignment horizontal="center" vertical="center"/>
    </xf>
    <xf numFmtId="0" fontId="1" fillId="24" borderId="58" xfId="0" applyFont="1" applyFill="1" applyBorder="1"/>
    <xf numFmtId="0" fontId="1" fillId="24" borderId="59" xfId="0" applyFont="1" applyFill="1" applyBorder="1" applyAlignment="1">
      <alignment horizontal="center" vertical="center"/>
    </xf>
    <xf numFmtId="0" fontId="1" fillId="24" borderId="60" xfId="0" applyFont="1" applyFill="1" applyBorder="1" applyAlignment="1">
      <alignment horizontal="center" vertical="center"/>
    </xf>
    <xf numFmtId="0" fontId="0" fillId="24" borderId="55" xfId="0" applyFill="1" applyBorder="1" applyAlignment="1">
      <alignment vertical="center"/>
    </xf>
    <xf numFmtId="0" fontId="0" fillId="24" borderId="56" xfId="0" applyFill="1" applyBorder="1" applyAlignment="1">
      <alignment horizontal="center" vertical="center"/>
    </xf>
    <xf numFmtId="167" fontId="0" fillId="24" borderId="57" xfId="0" applyNumberFormat="1" applyFill="1" applyBorder="1" applyAlignment="1">
      <alignment horizontal="center" vertical="center"/>
    </xf>
    <xf numFmtId="0" fontId="0" fillId="24" borderId="49" xfId="0" applyFill="1" applyBorder="1" applyAlignment="1">
      <alignment vertical="center"/>
    </xf>
    <xf numFmtId="0" fontId="0" fillId="24" borderId="50" xfId="0" applyFill="1" applyBorder="1" applyAlignment="1">
      <alignment horizontal="center" vertical="center"/>
    </xf>
    <xf numFmtId="167" fontId="0" fillId="24" borderId="51" xfId="0" applyNumberFormat="1" applyFill="1" applyBorder="1" applyAlignment="1">
      <alignment horizontal="center" vertical="center"/>
    </xf>
    <xf numFmtId="0" fontId="0" fillId="24" borderId="52" xfId="0" applyFill="1" applyBorder="1" applyAlignment="1">
      <alignment vertical="center"/>
    </xf>
    <xf numFmtId="0" fontId="0" fillId="24" borderId="53" xfId="0" applyFill="1" applyBorder="1" applyAlignment="1">
      <alignment horizontal="center" vertical="center"/>
    </xf>
    <xf numFmtId="167" fontId="0" fillId="24" borderId="54" xfId="0" applyNumberForma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right" vertical="center"/>
    </xf>
    <xf numFmtId="0" fontId="0" fillId="24" borderId="0" xfId="0" applyFill="1" applyAlignment="1">
      <alignment vertical="center"/>
    </xf>
    <xf numFmtId="0" fontId="0" fillId="24" borderId="57" xfId="0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0" fontId="0" fillId="24" borderId="61" xfId="0" applyFont="1" applyFill="1" applyBorder="1" applyAlignment="1">
      <alignment vertical="center"/>
    </xf>
    <xf numFmtId="164" fontId="0" fillId="24" borderId="62" xfId="1" applyFont="1" applyFill="1" applyBorder="1" applyAlignment="1" applyProtection="1">
      <alignment horizontal="center" vertical="center"/>
    </xf>
    <xf numFmtId="0" fontId="0" fillId="24" borderId="65" xfId="0" applyFont="1" applyFill="1" applyBorder="1" applyAlignment="1">
      <alignment vertical="center"/>
    </xf>
    <xf numFmtId="164" fontId="0" fillId="24" borderId="66" xfId="1" applyFont="1" applyFill="1" applyBorder="1" applyAlignment="1" applyProtection="1">
      <alignment horizontal="center" vertical="center"/>
    </xf>
    <xf numFmtId="0" fontId="0" fillId="0" borderId="49" xfId="0" applyBorder="1"/>
    <xf numFmtId="0" fontId="0" fillId="0" borderId="50" xfId="0" applyBorder="1" applyAlignment="1">
      <alignment horizontal="center" vertical="center"/>
    </xf>
    <xf numFmtId="167" fontId="0" fillId="0" borderId="51" xfId="0" applyNumberFormat="1" applyBorder="1" applyAlignment="1">
      <alignment horizontal="center" vertical="center"/>
    </xf>
    <xf numFmtId="0" fontId="0" fillId="0" borderId="52" xfId="0" applyBorder="1"/>
    <xf numFmtId="0" fontId="0" fillId="0" borderId="53" xfId="0" applyBorder="1" applyAlignment="1">
      <alignment horizontal="center" vertical="center"/>
    </xf>
    <xf numFmtId="167" fontId="0" fillId="0" borderId="54" xfId="0" applyNumberFormat="1" applyBorder="1" applyAlignment="1">
      <alignment horizontal="center" vertical="center"/>
    </xf>
    <xf numFmtId="0" fontId="0" fillId="0" borderId="55" xfId="0" applyBorder="1"/>
    <xf numFmtId="0" fontId="0" fillId="0" borderId="56" xfId="0" applyBorder="1" applyAlignment="1">
      <alignment horizontal="center" vertical="center"/>
    </xf>
    <xf numFmtId="167" fontId="0" fillId="0" borderId="57" xfId="0" applyNumberForma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10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vertical="center"/>
    </xf>
    <xf numFmtId="10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vertical="center"/>
    </xf>
    <xf numFmtId="10" fontId="0" fillId="0" borderId="57" xfId="0" applyNumberFormat="1" applyBorder="1" applyAlignment="1">
      <alignment horizontal="center" vertical="center"/>
    </xf>
    <xf numFmtId="164" fontId="1" fillId="0" borderId="68" xfId="0" applyNumberFormat="1" applyFont="1" applyBorder="1" applyAlignment="1">
      <alignment vertical="center"/>
    </xf>
    <xf numFmtId="164" fontId="1" fillId="0" borderId="69" xfId="0" applyNumberFormat="1" applyFont="1" applyBorder="1" applyAlignment="1">
      <alignment vertical="center"/>
    </xf>
    <xf numFmtId="0" fontId="30" fillId="24" borderId="0" xfId="0" applyFont="1" applyFill="1" applyBorder="1" applyAlignment="1">
      <alignment vertical="top" wrapText="1"/>
    </xf>
    <xf numFmtId="0" fontId="31" fillId="0" borderId="0" xfId="0" applyFont="1" applyBorder="1" applyAlignment="1">
      <alignment horizontal="right" vertical="center"/>
    </xf>
    <xf numFmtId="2" fontId="0" fillId="0" borderId="51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2" fontId="0" fillId="0" borderId="57" xfId="0" applyNumberForma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1" fillId="0" borderId="58" xfId="0" applyFont="1" applyBorder="1"/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70" xfId="0" applyFont="1" applyBorder="1" applyAlignment="1">
      <alignment horizontal="left" vertical="center"/>
    </xf>
    <xf numFmtId="0" fontId="0" fillId="0" borderId="70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1" fillId="0" borderId="58" xfId="0" applyFont="1" applyBorder="1" applyAlignment="1">
      <alignment horizontal="left"/>
    </xf>
    <xf numFmtId="0" fontId="1" fillId="0" borderId="60" xfId="0" applyFont="1" applyBorder="1" applyAlignment="1">
      <alignment horizontal="center"/>
    </xf>
    <xf numFmtId="0" fontId="21" fillId="0" borderId="58" xfId="0" applyFont="1" applyBorder="1" applyAlignment="1">
      <alignment horizontal="left" vertical="center"/>
    </xf>
    <xf numFmtId="0" fontId="21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19" borderId="55" xfId="0" applyFill="1" applyBorder="1" applyAlignment="1">
      <alignment vertical="center"/>
    </xf>
    <xf numFmtId="0" fontId="0" fillId="19" borderId="57" xfId="0" applyFill="1" applyBorder="1" applyAlignment="1">
      <alignment horizontal="center" vertical="center"/>
    </xf>
    <xf numFmtId="0" fontId="0" fillId="19" borderId="55" xfId="0" applyFill="1" applyBorder="1" applyAlignment="1">
      <alignment horizontal="left" vertical="center"/>
    </xf>
    <xf numFmtId="0" fontId="0" fillId="19" borderId="48" xfId="0" applyFont="1" applyFill="1" applyBorder="1" applyAlignment="1">
      <alignment horizontal="center" vertical="center"/>
    </xf>
    <xf numFmtId="10" fontId="6" fillId="19" borderId="0" xfId="0" applyNumberFormat="1" applyFont="1" applyFill="1" applyAlignment="1">
      <alignment horizontal="center" vertical="center"/>
    </xf>
    <xf numFmtId="0" fontId="0" fillId="19" borderId="63" xfId="0" applyFont="1" applyFill="1" applyBorder="1" applyAlignment="1">
      <alignment vertical="center"/>
    </xf>
    <xf numFmtId="10" fontId="1" fillId="19" borderId="64" xfId="2" applyNumberFormat="1" applyFont="1" applyFill="1" applyBorder="1" applyAlignment="1" applyProtection="1">
      <alignment horizontal="center" vertical="center"/>
    </xf>
    <xf numFmtId="0" fontId="0" fillId="19" borderId="48" xfId="0" applyFill="1" applyBorder="1" applyAlignment="1">
      <alignment horizontal="center" vertical="center"/>
    </xf>
    <xf numFmtId="0" fontId="0" fillId="19" borderId="52" xfId="0" applyFill="1" applyBorder="1" applyAlignment="1">
      <alignment vertical="center"/>
    </xf>
    <xf numFmtId="167" fontId="1" fillId="19" borderId="54" xfId="0" applyNumberFormat="1" applyFont="1" applyFill="1" applyBorder="1" applyAlignment="1">
      <alignment horizontal="center" vertical="center"/>
    </xf>
    <xf numFmtId="0" fontId="1" fillId="19" borderId="48" xfId="0" applyFont="1" applyFill="1" applyBorder="1" applyAlignment="1">
      <alignment horizontal="center" vertical="center"/>
    </xf>
    <xf numFmtId="168" fontId="0" fillId="0" borderId="57" xfId="0" applyNumberFormat="1" applyBorder="1" applyAlignment="1">
      <alignment horizontal="center" vertical="center"/>
    </xf>
    <xf numFmtId="168" fontId="0" fillId="0" borderId="51" xfId="0" applyNumberFormat="1" applyBorder="1" applyAlignment="1">
      <alignment horizontal="center" vertical="center"/>
    </xf>
    <xf numFmtId="168" fontId="0" fillId="0" borderId="54" xfId="0" applyNumberFormat="1" applyBorder="1" applyAlignment="1">
      <alignment horizontal="center" vertical="center"/>
    </xf>
    <xf numFmtId="0" fontId="11" fillId="3" borderId="0" xfId="0" applyFont="1" applyFill="1" applyBorder="1" applyAlignment="1">
      <alignment horizontal="right"/>
    </xf>
    <xf numFmtId="0" fontId="17" fillId="0" borderId="11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left" vertical="center"/>
    </xf>
    <xf numFmtId="164" fontId="0" fillId="0" borderId="34" xfId="1" applyFont="1" applyBorder="1" applyAlignment="1" applyProtection="1">
      <alignment horizontal="left" vertical="center"/>
    </xf>
    <xf numFmtId="0" fontId="30" fillId="25" borderId="67" xfId="0" applyFont="1" applyFill="1" applyBorder="1" applyAlignment="1">
      <alignment horizontal="justify" vertical="justify" wrapText="1"/>
    </xf>
    <xf numFmtId="0" fontId="30" fillId="25" borderId="0" xfId="0" applyFont="1" applyFill="1" applyBorder="1" applyAlignment="1">
      <alignment horizontal="justify" vertical="justify" wrapText="1"/>
    </xf>
    <xf numFmtId="0" fontId="30" fillId="25" borderId="71" xfId="0" applyFont="1" applyFill="1" applyBorder="1" applyAlignment="1">
      <alignment horizontal="justify" vertical="justify" wrapText="1"/>
    </xf>
    <xf numFmtId="0" fontId="30" fillId="25" borderId="72" xfId="0" applyFont="1" applyFill="1" applyBorder="1" applyAlignment="1">
      <alignment horizontal="justify" vertical="justify" wrapText="1"/>
    </xf>
  </cellXfs>
  <cellStyles count="4">
    <cellStyle name="Moeda" xfId="1" builtinId="4"/>
    <cellStyle name="Normal" xfId="0" builtinId="0"/>
    <cellStyle name="Porcentagem" xfId="2" builtinId="5"/>
    <cellStyle name="Texto Explicativo" xfId="3" builtinId="53" customBuiltin="1"/>
  </cellStyles>
  <dxfs count="324"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5B9BD5"/>
        </left>
        <right/>
        <top style="thin">
          <color rgb="FF5B9BD5"/>
        </top>
        <bottom style="thin">
          <color rgb="FF5B9BD5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rgb="FF5B9BD5"/>
        </right>
        <top style="thin">
          <color rgb="FF5B9BD5"/>
        </top>
        <bottom style="thin">
          <color rgb="FF5B9BD5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5B9BD5"/>
        </left>
        <right style="thin">
          <color rgb="FF5B9BD5"/>
        </right>
        <top/>
        <bottom/>
      </border>
    </dxf>
    <dxf>
      <border diagonalUp="0" diagonalDown="0">
        <left style="medium">
          <color rgb="FF5B9BD5"/>
        </left>
        <right style="medium">
          <color rgb="FF5B9BD5"/>
        </right>
        <top style="thin">
          <color rgb="FF5B9BD5"/>
        </top>
        <bottom style="thin">
          <color rgb="FF5B9BD5"/>
        </bottom>
        <vertical/>
        <horizontal style="thin">
          <color rgb="FF5B9BD5"/>
        </horizontal>
      </border>
    </dxf>
    <dxf>
      <border diagonalUp="0" diagonalDown="0">
        <left style="medium">
          <color rgb="FF5B9BD5"/>
        </left>
        <right style="medium">
          <color rgb="FF5B9BD5"/>
        </right>
        <top style="thin">
          <color rgb="FF5B9BD5"/>
        </top>
        <bottom style="thin">
          <color rgb="FF5B9BD5"/>
        </bottom>
        <vertical/>
        <horizontal style="thin">
          <color rgb="FF5B9BD5"/>
        </horizontal>
      </border>
    </dxf>
    <dxf>
      <border diagonalUp="0" diagonalDown="0">
        <left style="medium">
          <color rgb="FF5B9BD5"/>
        </left>
        <right style="medium">
          <color rgb="FF5B9BD5"/>
        </right>
        <top style="thin">
          <color rgb="FF5B9BD5"/>
        </top>
        <bottom style="thin">
          <color rgb="FF5B9BD5"/>
        </bottom>
        <vertical/>
        <horizontal style="thin">
          <color rgb="FF5B9BD5"/>
        </horizontal>
      </border>
    </dxf>
    <dxf>
      <border diagonalUp="0" diagonalDown="0">
        <left style="medium">
          <color rgb="FF5B9BD5"/>
        </left>
        <right style="medium">
          <color rgb="FF5B9BD5"/>
        </right>
        <top style="thin">
          <color rgb="FF5B9BD5"/>
        </top>
        <bottom style="thin">
          <color rgb="FF5B9BD5"/>
        </bottom>
        <vertical/>
        <horizontal style="thin">
          <color rgb="FF5B9BD5"/>
        </horizontal>
      </border>
    </dxf>
    <dxf>
      <border diagonalUp="0" diagonalDown="0">
        <left style="medium">
          <color rgb="FF5B9BD5"/>
        </left>
        <right style="medium">
          <color rgb="FF5B9BD5"/>
        </right>
        <top style="thin">
          <color rgb="FF5B9BD5"/>
        </top>
        <bottom style="thin">
          <color rgb="FF5B9BD5"/>
        </bottom>
        <vertical/>
        <horizontal style="thin">
          <color rgb="FF5B9BD5"/>
        </horizontal>
      </border>
    </dxf>
    <dxf>
      <border diagonalUp="0" diagonalDown="0">
        <left style="medium">
          <color rgb="FF5B9BD5"/>
        </left>
        <right style="medium">
          <color rgb="FF5B9BD5"/>
        </right>
        <top style="thin">
          <color rgb="FF5B9BD5"/>
        </top>
        <bottom style="thin">
          <color rgb="FF5B9BD5"/>
        </bottom>
        <vertical/>
        <horizontal style="thin">
          <color rgb="FF5B9BD5"/>
        </horizontal>
      </border>
    </dxf>
    <dxf>
      <alignment horizontal="left" textRotation="0" wrapText="0" indent="0" justifyLastLine="0" shrinkToFit="0" readingOrder="0"/>
    </dxf>
    <dxf>
      <numFmt numFmtId="168" formatCode="0.0"/>
      <border diagonalUp="0" diagonalDown="0" outline="0">
        <left style="thin">
          <color rgb="FF5B9BD5"/>
        </left>
        <right/>
        <top style="thin">
          <color rgb="FF5B9BD5"/>
        </top>
        <bottom style="thin">
          <color rgb="FF5B9BD5"/>
        </bottom>
      </border>
    </dxf>
    <dxf>
      <border diagonalUp="0" diagonalDown="0" outline="0"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</border>
    </dxf>
    <dxf>
      <numFmt numFmtId="0" formatCode="General"/>
      <border diagonalUp="0" diagonalDown="0"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  <dxf>
      <border diagonalUp="0" diagonalDown="0">
        <left/>
        <right style="thin">
          <color rgb="FF5B9BD5"/>
        </right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  <dxf>
      <border diagonalUp="0" diagonalDown="0">
        <left style="thin">
          <color rgb="FF5B9BD5"/>
        </left>
        <right style="thin">
          <color rgb="FF5B9BD5"/>
        </right>
        <top/>
        <bottom/>
        <vertical style="thin">
          <color rgb="FF5B9BD5"/>
        </vertical>
        <horizontal style="thin">
          <color rgb="FF5B9BD5"/>
        </horizontal>
      </border>
    </dxf>
    <dxf>
      <border diagonalUp="0" diagonalDown="0">
        <left style="thin">
          <color rgb="FF5B9BD5"/>
        </left>
        <right/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  <dxf>
      <border diagonalUp="0" diagonalDown="0"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  <dxf>
      <border diagonalUp="0" diagonalDown="0"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  <dxf>
      <border diagonalUp="0" diagonalDown="0">
        <left/>
        <right style="thin">
          <color rgb="FF5B9BD5"/>
        </right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  <dxf>
      <border diagonalUp="0" diagonalDown="0">
        <left style="thin">
          <color rgb="FF5B9BD5"/>
        </left>
        <right style="thin">
          <color rgb="FF5B9BD5"/>
        </right>
        <top/>
        <bottom/>
        <vertical style="thin">
          <color rgb="FF5B9BD5"/>
        </vertical>
        <horizontal style="thin">
          <color rgb="FF5B9BD5"/>
        </horizontal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5B9BD5"/>
        </left>
        <right/>
        <top style="thin">
          <color rgb="FF5B9BD5"/>
        </top>
        <bottom style="thin">
          <color rgb="FF5B9BD5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rgb="FF5B9BD5"/>
        </right>
        <top style="thin">
          <color rgb="FF5B9BD5"/>
        </top>
        <bottom style="thin">
          <color rgb="FF5B9BD5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5B9BD5"/>
        </left>
        <right style="thin">
          <color rgb="FF5B9BD5"/>
        </right>
        <top/>
        <bottom/>
      </border>
    </dxf>
    <dxf>
      <border diagonalUp="0" diagonalDown="0">
        <left style="thin">
          <color rgb="FF5B9BD5"/>
        </left>
        <right/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  <dxf>
      <border diagonalUp="0" diagonalDown="0"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  <dxf>
      <border diagonalUp="0" diagonalDown="0">
        <left/>
        <right style="thin">
          <color rgb="FF5B9BD5"/>
        </right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  <dxf>
      <border diagonalUp="0" diagonalDown="0">
        <left style="thin">
          <color rgb="FF5B9BD5"/>
        </left>
        <right style="thin">
          <color rgb="FF5B9BD5"/>
        </right>
        <top/>
        <bottom/>
        <vertical style="thin">
          <color rgb="FF5B9BD5"/>
        </vertical>
        <horizontal style="thin">
          <color rgb="FF5B9BD5"/>
        </horizontal>
      </border>
    </dxf>
    <dxf>
      <border diagonalUp="0" diagonalDown="0">
        <left style="thin">
          <color rgb="FF5B9BD5"/>
        </left>
        <right/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  <dxf>
      <border diagonalUp="0" diagonalDown="0">
        <left/>
        <right style="thin">
          <color rgb="FF5B9BD5"/>
        </right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  <dxf>
      <border diagonalUp="0" diagonalDown="0">
        <left style="thin">
          <color rgb="FF5B9BD5"/>
        </left>
        <right style="thin">
          <color rgb="FF5B9BD5"/>
        </right>
        <top/>
        <bottom/>
        <vertical style="thin">
          <color rgb="FF5B9BD5"/>
        </vertical>
        <horizontal style="thin">
          <color rgb="FF5B9BD5"/>
        </horizontal>
      </border>
    </dxf>
    <dxf>
      <border diagonalUp="0" diagonalDown="0">
        <left style="thin">
          <color rgb="FF5B9BD5"/>
        </left>
        <right/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  <dxf>
      <border diagonalUp="0" diagonalDown="0"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  <dxf>
      <border diagonalUp="0" diagonalDown="0">
        <left/>
        <right style="thin">
          <color rgb="FF5B9BD5"/>
        </right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  <dxf>
      <border diagonalUp="0" diagonalDown="0">
        <left style="thin">
          <color rgb="FF5B9BD5"/>
        </left>
        <right style="thin">
          <color rgb="FF5B9BD5"/>
        </right>
        <top/>
        <bottom/>
        <vertical style="thin">
          <color rgb="FF5B9BD5"/>
        </vertical>
        <horizontal style="thin">
          <color rgb="FF5B9BD5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rgb="FF5B9BD5"/>
        </left>
        <right/>
        <top style="thin">
          <color rgb="FF5B9BD5"/>
        </top>
        <bottom style="thin">
          <color rgb="FF5B9BD5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rgb="FF5B9BD5"/>
        </right>
        <top style="thin">
          <color rgb="FF5B9BD5"/>
        </top>
        <bottom style="thin">
          <color rgb="FF5B9BD5"/>
        </bottom>
      </border>
    </dxf>
    <dxf>
      <border>
        <top style="thin">
          <color rgb="FF5B9BD5"/>
        </top>
      </border>
    </dxf>
    <dxf>
      <border diagonalUp="0" diagonalDown="0">
        <left style="medium">
          <color rgb="FF5B9BD5"/>
        </left>
        <right style="medium">
          <color rgb="FF5B9BD5"/>
        </right>
        <top style="medium">
          <color rgb="FF5B9BD5"/>
        </top>
        <bottom style="medium">
          <color rgb="FF5B9BD5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rgb="FF5B9BD5"/>
        </left>
        <right style="thin">
          <color rgb="FF5B9BD5"/>
        </right>
        <top/>
        <bottom/>
      </border>
    </dxf>
    <dxf>
      <border diagonalUp="0" diagonalDown="0">
        <left style="thin">
          <color rgb="FF5B9BD5"/>
        </left>
        <right/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  <dxf>
      <border diagonalUp="0" diagonalDown="0"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  <dxf>
      <border diagonalUp="0" diagonalDown="0">
        <left/>
        <right style="thin">
          <color rgb="FF5B9BD5"/>
        </right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  <dxf>
      <border diagonalUp="0" diagonalDown="0">
        <left style="thin">
          <color rgb="FF5B9BD5"/>
        </left>
        <right style="thin">
          <color rgb="FF5B9BD5"/>
        </right>
        <top/>
        <bottom/>
        <vertical style="thin">
          <color rgb="FF5B9BD5"/>
        </vertical>
        <horizontal style="thin">
          <color rgb="FF5B9BD5"/>
        </horizontal>
      </border>
    </dxf>
    <dxf>
      <border diagonalUp="0" diagonalDown="0">
        <left style="thin">
          <color rgb="FF5B9BD5"/>
        </left>
        <right/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  <dxf>
      <alignment horizontal="left" textRotation="0" wrapText="0" indent="0" justifyLastLine="0" shrinkToFit="0" readingOrder="0"/>
      <border diagonalUp="0" diagonalDown="0">
        <left/>
        <right style="thin">
          <color rgb="FF5B9BD5"/>
        </right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  <dxf>
      <border diagonalUp="0" diagonalDown="0">
        <left style="thin">
          <color rgb="FF5B9BD5"/>
        </left>
        <right style="thin">
          <color rgb="FF5B9BD5"/>
        </right>
        <top/>
        <bottom/>
        <vertical style="thin">
          <color rgb="FF5B9BD5"/>
        </vertical>
        <horizontal style="thin">
          <color rgb="FF5B9BD5"/>
        </horizontal>
      </border>
    </dxf>
    <dxf>
      <numFmt numFmtId="19" formatCode="dd/mm/yyyy"/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EDDA6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AE390"/>
      <rgbColor rgb="FFFF00FF"/>
      <rgbColor rgb="FF00FFFF"/>
      <rgbColor rgb="FF800000"/>
      <rgbColor rgb="FF008000"/>
      <rgbColor rgb="FF000080"/>
      <rgbColor rgb="FF8B8B8B"/>
      <rgbColor rgb="FF800080"/>
      <rgbColor rgb="FF2E75B6"/>
      <rgbColor rgb="FFBFBFBF"/>
      <rgbColor rgb="FF7C7C7C"/>
      <rgbColor rgb="FFB1A0C7"/>
      <rgbColor rgb="FF993366"/>
      <rgbColor rgb="FFF2F2F2"/>
      <rgbColor rgb="FFDEEBF7"/>
      <rgbColor rgb="FF660066"/>
      <rgbColor rgb="FFDA9694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4D79B"/>
      <rgbColor rgb="FFE2F0D9"/>
      <rgbColor rgb="FFFFE699"/>
      <rgbColor rgb="FF9DC3E6"/>
      <rgbColor rgb="FF98B8DF"/>
      <rgbColor rgb="FFA5A5A5"/>
      <rgbColor rgb="FFFABF8F"/>
      <rgbColor rgb="FF4472C4"/>
      <rgbColor rgb="FF5B9BD5"/>
      <rgbColor rgb="FF99CC00"/>
      <rgbColor rgb="FFFFD966"/>
      <rgbColor rgb="FFFF9900"/>
      <rgbColor rgb="FFFF6600"/>
      <rgbColor rgb="FF3C65AE"/>
      <rgbColor rgb="FF929292"/>
      <rgbColor rgb="FF003893"/>
      <rgbColor rgb="FF518ABD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DA65"/>
      <color rgb="FF5B9BD5"/>
      <color rgb="FFFFCC66"/>
      <color rgb="FFFFCC00"/>
      <color rgb="FFFFD4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strike="noStrike" spc="-1">
                <a:solidFill>
                  <a:srgbClr val="000000"/>
                </a:solidFill>
                <a:latin typeface="Calibri"/>
              </a:rPr>
              <a:t>% de Processos por Status</a:t>
            </a:r>
          </a:p>
        </c:rich>
      </c:tx>
      <c:layout>
        <c:manualLayout>
          <c:xMode val="edge"/>
          <c:yMode val="edge"/>
          <c:x val="4.9132776889836E-3"/>
          <c:y val="1.01089667848233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Indicadores!$B$33:$B$39</c:f>
              <c:strCache>
                <c:ptCount val="7"/>
                <c:pt idx="0">
                  <c:v>Finalizado – Consolidado</c:v>
                </c:pt>
                <c:pt idx="1">
                  <c:v>Finalizado – Arquivado</c:v>
                </c:pt>
                <c:pt idx="2">
                  <c:v>Finalizado – Cancelado</c:v>
                </c:pt>
                <c:pt idx="3">
                  <c:v>Finalizado – Deserto</c:v>
                </c:pt>
                <c:pt idx="4">
                  <c:v>Finalizado – Fracassado</c:v>
                </c:pt>
                <c:pt idx="5">
                  <c:v>Finalizado – Revogado</c:v>
                </c:pt>
                <c:pt idx="6">
                  <c:v>Finalizado – Transportado</c:v>
                </c:pt>
              </c:strCache>
            </c:strRef>
          </c:cat>
          <c:val>
            <c:numRef>
              <c:f>Indicadores!$D$33:$D$39</c:f>
              <c:numCache>
                <c:formatCode>0.0%</c:formatCode>
                <c:ptCount val="7"/>
                <c:pt idx="0">
                  <c:v>0.74900398406374502</c:v>
                </c:pt>
                <c:pt idx="1">
                  <c:v>3.9840637450199202E-3</c:v>
                </c:pt>
                <c:pt idx="2">
                  <c:v>0</c:v>
                </c:pt>
                <c:pt idx="3">
                  <c:v>4.3824701195219119E-2</c:v>
                </c:pt>
                <c:pt idx="4">
                  <c:v>1.9920318725099601E-2</c:v>
                </c:pt>
                <c:pt idx="5">
                  <c:v>3.9840637450199202E-3</c:v>
                </c:pt>
                <c:pt idx="6">
                  <c:v>0.17928286852589639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5286224"/>
        <c:axId val="165287344"/>
      </c:barChart>
      <c:catAx>
        <c:axId val="16528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600">
            <a:solidFill>
              <a:srgbClr val="F2F2F2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165287344"/>
        <c:crosses val="autoZero"/>
        <c:auto val="1"/>
        <c:lblAlgn val="ctr"/>
        <c:lblOffset val="100"/>
        <c:noMultiLvlLbl val="1"/>
      </c:catAx>
      <c:valAx>
        <c:axId val="165287344"/>
        <c:scaling>
          <c:orientation val="minMax"/>
        </c:scaling>
        <c:delete val="0"/>
        <c:axPos val="l"/>
        <c:majorGridlines>
          <c:spPr>
            <a:ln w="9360">
              <a:solidFill>
                <a:srgbClr val="F2F2F2"/>
              </a:solidFill>
              <a:round/>
            </a:ln>
          </c:spPr>
        </c:majorGridlines>
        <c:numFmt formatCode="0.0%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1652862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2F2F2"/>
    </a:solidFill>
    <a:ln w="19080">
      <a:solidFill>
        <a:srgbClr val="FFFFF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strike="noStrike" spc="-1">
                <a:solidFill>
                  <a:srgbClr val="000000"/>
                </a:solidFill>
                <a:latin typeface="Calibri"/>
              </a:rPr>
              <a:t>Total de Processos por Responsável</a:t>
            </a:r>
          </a:p>
        </c:rich>
      </c:tx>
      <c:layout>
        <c:manualLayout>
          <c:xMode val="edge"/>
          <c:yMode val="edge"/>
          <c:x val="2.1619618259311902E-3"/>
          <c:y val="9.8758465011286709E-4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Indicadores!$B$229:$B$237</c:f>
              <c:strCache>
                <c:ptCount val="9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Mara</c:v>
                </c:pt>
                <c:pt idx="6">
                  <c:v>Mery</c:v>
                </c:pt>
                <c:pt idx="7">
                  <c:v>Nailor</c:v>
                </c:pt>
                <c:pt idx="8">
                  <c:v>Valter (Cbs)</c:v>
                </c:pt>
              </c:strCache>
            </c:strRef>
          </c:cat>
          <c:val>
            <c:numRef>
              <c:f>Indicadores!$C$229:$C$237</c:f>
              <c:numCache>
                <c:formatCode>General</c:formatCode>
                <c:ptCount val="9"/>
                <c:pt idx="0">
                  <c:v>30</c:v>
                </c:pt>
                <c:pt idx="1">
                  <c:v>31</c:v>
                </c:pt>
                <c:pt idx="2">
                  <c:v>22</c:v>
                </c:pt>
                <c:pt idx="3">
                  <c:v>24</c:v>
                </c:pt>
                <c:pt idx="4">
                  <c:v>29</c:v>
                </c:pt>
                <c:pt idx="5">
                  <c:v>7</c:v>
                </c:pt>
                <c:pt idx="6">
                  <c:v>32</c:v>
                </c:pt>
                <c:pt idx="7">
                  <c:v>30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275696"/>
        <c:axId val="260276256"/>
      </c:barChart>
      <c:catAx>
        <c:axId val="26027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0276256"/>
        <c:crosses val="autoZero"/>
        <c:auto val="1"/>
        <c:lblAlgn val="ctr"/>
        <c:lblOffset val="100"/>
        <c:noMultiLvlLbl val="1"/>
      </c:catAx>
      <c:valAx>
        <c:axId val="260276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0275696"/>
        <c:crosses val="autoZero"/>
        <c:crossBetween val="between"/>
      </c:valAx>
      <c:spPr>
        <a:solidFill>
          <a:srgbClr val="F2F2F2"/>
        </a:solidFill>
        <a:ln>
          <a:noFill/>
        </a:ln>
      </c:spPr>
    </c:plotArea>
    <c:plotVisOnly val="1"/>
    <c:dispBlanksAs val="gap"/>
    <c:showDLblsOverMax val="1"/>
  </c:chart>
  <c:spPr>
    <a:solidFill>
      <a:srgbClr val="F2F2F2"/>
    </a:solidFill>
    <a:ln w="19080">
      <a:solidFill>
        <a:srgbClr val="FFFFF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strike="noStrike" spc="-1">
                <a:solidFill>
                  <a:srgbClr val="000000"/>
                </a:solidFill>
                <a:latin typeface="Calibri"/>
              </a:rPr>
              <a:t>Média de Prazo de Atuação do Responsável  por Processo</a:t>
            </a:r>
          </a:p>
        </c:rich>
      </c:tx>
      <c:layout>
        <c:manualLayout>
          <c:xMode val="edge"/>
          <c:yMode val="edge"/>
          <c:x val="2.1619618259311902E-3"/>
          <c:y val="8.5931745642032901E-4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Indicadores!$B$229:$B$237</c:f>
              <c:strCache>
                <c:ptCount val="9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Mara</c:v>
                </c:pt>
                <c:pt idx="6">
                  <c:v>Mery</c:v>
                </c:pt>
                <c:pt idx="7">
                  <c:v>Nailor</c:v>
                </c:pt>
                <c:pt idx="8">
                  <c:v>Valter (Cbs)</c:v>
                </c:pt>
              </c:strCache>
            </c:strRef>
          </c:cat>
          <c:val>
            <c:numRef>
              <c:f>Indicadores!$E$229:$E$237</c:f>
              <c:numCache>
                <c:formatCode>0.0</c:formatCode>
                <c:ptCount val="9"/>
                <c:pt idx="0">
                  <c:v>19.533333333333335</c:v>
                </c:pt>
                <c:pt idx="1">
                  <c:v>8.1612903225806459</c:v>
                </c:pt>
                <c:pt idx="2">
                  <c:v>18.454545454545453</c:v>
                </c:pt>
                <c:pt idx="3">
                  <c:v>6.625</c:v>
                </c:pt>
                <c:pt idx="4">
                  <c:v>17.896551724137932</c:v>
                </c:pt>
                <c:pt idx="5">
                  <c:v>14.571428571428571</c:v>
                </c:pt>
                <c:pt idx="6">
                  <c:v>16.125</c:v>
                </c:pt>
                <c:pt idx="7">
                  <c:v>8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278496"/>
        <c:axId val="260279056"/>
      </c:barChart>
      <c:catAx>
        <c:axId val="26027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0279056"/>
        <c:crosses val="autoZero"/>
        <c:auto val="1"/>
        <c:lblAlgn val="ctr"/>
        <c:lblOffset val="100"/>
        <c:noMultiLvlLbl val="1"/>
      </c:catAx>
      <c:valAx>
        <c:axId val="2602790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0278496"/>
        <c:crosses val="autoZero"/>
        <c:crossBetween val="between"/>
      </c:valAx>
      <c:spPr>
        <a:solidFill>
          <a:srgbClr val="F2F2F2"/>
        </a:solidFill>
        <a:ln>
          <a:noFill/>
        </a:ln>
      </c:spPr>
    </c:plotArea>
    <c:plotVisOnly val="1"/>
    <c:dispBlanksAs val="gap"/>
    <c:showDLblsOverMax val="1"/>
  </c:chart>
  <c:spPr>
    <a:solidFill>
      <a:srgbClr val="F2F2F2"/>
    </a:solidFill>
    <a:ln w="19080">
      <a:solidFill>
        <a:srgbClr val="FFFFF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strike="noStrike" spc="-1">
                <a:solidFill>
                  <a:srgbClr val="000000"/>
                </a:solidFill>
                <a:latin typeface="Calibri"/>
              </a:rPr>
              <a:t>Comparativo de atuação dos responsáveis</a:t>
            </a:r>
          </a:p>
        </c:rich>
      </c:tx>
      <c:layout>
        <c:manualLayout>
          <c:xMode val="edge"/>
          <c:yMode val="edge"/>
          <c:x val="1.10256782242855E-3"/>
          <c:y val="1.1608623548922099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Indicadores!$D$264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518ABD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Indicadores!$C$265:$C$273</c:f>
              <c:strCache>
                <c:ptCount val="9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Mara</c:v>
                </c:pt>
                <c:pt idx="6">
                  <c:v>Mery</c:v>
                </c:pt>
                <c:pt idx="7">
                  <c:v>Nailor</c:v>
                </c:pt>
                <c:pt idx="8">
                  <c:v>Valter (Cbs)</c:v>
                </c:pt>
              </c:strCache>
            </c:strRef>
          </c:cat>
          <c:val>
            <c:numRef>
              <c:f>Indicadores!$D$265:$D$273</c:f>
              <c:numCache>
                <c:formatCode>General</c:formatCode>
                <c:ptCount val="9"/>
                <c:pt idx="0">
                  <c:v>0</c:v>
                </c:pt>
                <c:pt idx="1">
                  <c:v>28</c:v>
                </c:pt>
                <c:pt idx="2">
                  <c:v>27</c:v>
                </c:pt>
                <c:pt idx="3">
                  <c:v>0</c:v>
                </c:pt>
                <c:pt idx="4">
                  <c:v>22</c:v>
                </c:pt>
                <c:pt idx="5">
                  <c:v>27</c:v>
                </c:pt>
                <c:pt idx="6">
                  <c:v>31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Indicadores!$F$264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29292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Indicadores!$C$265:$C$273</c:f>
              <c:strCache>
                <c:ptCount val="9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Mara</c:v>
                </c:pt>
                <c:pt idx="6">
                  <c:v>Mery</c:v>
                </c:pt>
                <c:pt idx="7">
                  <c:v>Nailor</c:v>
                </c:pt>
                <c:pt idx="8">
                  <c:v>Valter (Cbs)</c:v>
                </c:pt>
              </c:strCache>
            </c:strRef>
          </c:cat>
          <c:val>
            <c:numRef>
              <c:f>Indicadores!$F$265:$F$273</c:f>
              <c:numCache>
                <c:formatCode>General</c:formatCode>
                <c:ptCount val="9"/>
                <c:pt idx="0">
                  <c:v>0</c:v>
                </c:pt>
                <c:pt idx="1">
                  <c:v>37</c:v>
                </c:pt>
                <c:pt idx="2">
                  <c:v>30</c:v>
                </c:pt>
                <c:pt idx="3">
                  <c:v>0</c:v>
                </c:pt>
                <c:pt idx="4">
                  <c:v>16</c:v>
                </c:pt>
                <c:pt idx="5">
                  <c:v>25</c:v>
                </c:pt>
                <c:pt idx="6">
                  <c:v>29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Indicadores!$H$264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C65AE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Indicadores!$C$265:$C$273</c:f>
              <c:strCache>
                <c:ptCount val="9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Mara</c:v>
                </c:pt>
                <c:pt idx="6">
                  <c:v>Mery</c:v>
                </c:pt>
                <c:pt idx="7">
                  <c:v>Nailor</c:v>
                </c:pt>
                <c:pt idx="8">
                  <c:v>Valter (Cbs)</c:v>
                </c:pt>
              </c:strCache>
            </c:strRef>
          </c:cat>
          <c:val>
            <c:numRef>
              <c:f>Indicadores!$H$265:$H$273</c:f>
              <c:numCache>
                <c:formatCode>General</c:formatCode>
                <c:ptCount val="9"/>
                <c:pt idx="0">
                  <c:v>0</c:v>
                </c:pt>
                <c:pt idx="1">
                  <c:v>47</c:v>
                </c:pt>
                <c:pt idx="2">
                  <c:v>44</c:v>
                </c:pt>
                <c:pt idx="3">
                  <c:v>0</c:v>
                </c:pt>
                <c:pt idx="4">
                  <c:v>40</c:v>
                </c:pt>
                <c:pt idx="5">
                  <c:v>43</c:v>
                </c:pt>
                <c:pt idx="6">
                  <c:v>44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Indicadores!$J$264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8B8DF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Indicadores!$C$265:$C$273</c:f>
              <c:strCache>
                <c:ptCount val="9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Mara</c:v>
                </c:pt>
                <c:pt idx="6">
                  <c:v>Mery</c:v>
                </c:pt>
                <c:pt idx="7">
                  <c:v>Nailor</c:v>
                </c:pt>
                <c:pt idx="8">
                  <c:v>Valter (Cbs)</c:v>
                </c:pt>
              </c:strCache>
            </c:strRef>
          </c:cat>
          <c:val>
            <c:numRef>
              <c:f>Indicadores!$J$265:$J$273</c:f>
              <c:numCache>
                <c:formatCode>General</c:formatCode>
                <c:ptCount val="9"/>
                <c:pt idx="0">
                  <c:v>44</c:v>
                </c:pt>
                <c:pt idx="1">
                  <c:v>40</c:v>
                </c:pt>
                <c:pt idx="2">
                  <c:v>50</c:v>
                </c:pt>
                <c:pt idx="3">
                  <c:v>0</c:v>
                </c:pt>
                <c:pt idx="4">
                  <c:v>50</c:v>
                </c:pt>
                <c:pt idx="5">
                  <c:v>52</c:v>
                </c:pt>
                <c:pt idx="6">
                  <c:v>59</c:v>
                </c:pt>
                <c:pt idx="7">
                  <c:v>38</c:v>
                </c:pt>
                <c:pt idx="8">
                  <c:v>28</c:v>
                </c:pt>
              </c:numCache>
            </c:numRef>
          </c:val>
        </c:ser>
        <c:ser>
          <c:idx val="4"/>
          <c:order val="4"/>
          <c:tx>
            <c:strRef>
              <c:f>Indicadores!$L$264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Indicadores!$C$265:$C$273</c:f>
              <c:strCache>
                <c:ptCount val="9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Mara</c:v>
                </c:pt>
                <c:pt idx="6">
                  <c:v>Mery</c:v>
                </c:pt>
                <c:pt idx="7">
                  <c:v>Nailor</c:v>
                </c:pt>
                <c:pt idx="8">
                  <c:v>Valter (Cbs)</c:v>
                </c:pt>
              </c:strCache>
            </c:strRef>
          </c:cat>
          <c:val>
            <c:numRef>
              <c:f>Indicadores!$L$265:$L$273</c:f>
              <c:numCache>
                <c:formatCode>General</c:formatCode>
                <c:ptCount val="9"/>
                <c:pt idx="0">
                  <c:v>30</c:v>
                </c:pt>
                <c:pt idx="1">
                  <c:v>31</c:v>
                </c:pt>
                <c:pt idx="2">
                  <c:v>22</c:v>
                </c:pt>
                <c:pt idx="3">
                  <c:v>24</c:v>
                </c:pt>
                <c:pt idx="4">
                  <c:v>29</c:v>
                </c:pt>
                <c:pt idx="5">
                  <c:v>7</c:v>
                </c:pt>
                <c:pt idx="6">
                  <c:v>32</c:v>
                </c:pt>
                <c:pt idx="7">
                  <c:v>30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108752"/>
        <c:axId val="260109312"/>
      </c:barChart>
      <c:catAx>
        <c:axId val="26010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0109312"/>
        <c:crosses val="autoZero"/>
        <c:auto val="1"/>
        <c:lblAlgn val="ctr"/>
        <c:lblOffset val="100"/>
        <c:noMultiLvlLbl val="1"/>
      </c:catAx>
      <c:valAx>
        <c:axId val="2601093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0108752"/>
        <c:crosses val="autoZero"/>
        <c:crossBetween val="between"/>
      </c:valAx>
      <c:spPr>
        <a:noFill/>
        <a:ln w="25560"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1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2F2F2"/>
    </a:solidFill>
    <a:ln w="19080">
      <a:solidFill>
        <a:srgbClr val="FFFFF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strike="noStrike" spc="-1">
                <a:solidFill>
                  <a:srgbClr val="000000"/>
                </a:solidFill>
                <a:latin typeface="Calibri"/>
              </a:rPr>
              <a:t>Comparativo na Escala de Economicidade</a:t>
            </a:r>
          </a:p>
        </c:rich>
      </c:tx>
      <c:layout>
        <c:manualLayout>
          <c:xMode val="edge"/>
          <c:yMode val="edge"/>
          <c:x val="1.08636610537751E-3"/>
          <c:y val="9.1899698043849303E-4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0</c:f>
              <c:numCache>
                <c:formatCode>General</c:formatCode>
                <c:ptCount val="5"/>
                <c:pt idx="0">
                  <c:v>91980172.150000006</c:v>
                </c:pt>
                <c:pt idx="1">
                  <c:v>140543116.71000001</c:v>
                </c:pt>
                <c:pt idx="2">
                  <c:v>151777765.08000001</c:v>
                </c:pt>
                <c:pt idx="3">
                  <c:v>250281942.24000001</c:v>
                </c:pt>
                <c:pt idx="4">
                  <c:v>109126657.8884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label 0</c15:sqref>
                        </c15:formulaRef>
                      </c:ext>
                    </c:extLst>
                    <c:strCache>
                      <c:ptCount val="1"/>
                      <c:pt idx="0">
                        <c:v>Valor Estimado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A5A5A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1</c:f>
              <c:numCache>
                <c:formatCode>General</c:formatCode>
                <c:ptCount val="5"/>
                <c:pt idx="0">
                  <c:v>66670625.549999997</c:v>
                </c:pt>
                <c:pt idx="1">
                  <c:v>109837715.5</c:v>
                </c:pt>
                <c:pt idx="2">
                  <c:v>91007128.439999998</c:v>
                </c:pt>
                <c:pt idx="3">
                  <c:v>147491991.37</c:v>
                </c:pt>
                <c:pt idx="4">
                  <c:v>10379001.878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label 1</c15:sqref>
                        </c15:formulaRef>
                      </c:ext>
                    </c:extLst>
                    <c:strCache>
                      <c:ptCount val="1"/>
                      <c:pt idx="0">
                        <c:v>Valor Adjudicado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strCache>
                  </c: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2</c:f>
              <c:numCache>
                <c:formatCode>General</c:formatCode>
                <c:ptCount val="5"/>
                <c:pt idx="0">
                  <c:v>0.275163070566182</c:v>
                </c:pt>
                <c:pt idx="1">
                  <c:v>0.218476734604927</c:v>
                </c:pt>
                <c:pt idx="2">
                  <c:v>0.400392222193868</c:v>
                </c:pt>
                <c:pt idx="3">
                  <c:v>0.41069663256581601</c:v>
                </c:pt>
                <c:pt idx="4">
                  <c:v>0.90489031663909103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label 2</c15:sqref>
                        </c15:formulaRef>
                      </c:ext>
                    </c:extLst>
                    <c:strCache>
                      <c:ptCount val="1"/>
                      <c:pt idx="0">
                        <c:v>Percentual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113232"/>
        <c:axId val="260113792"/>
      </c:barChart>
      <c:catAx>
        <c:axId val="26011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0113792"/>
        <c:crosses val="autoZero"/>
        <c:auto val="1"/>
        <c:lblAlgn val="ctr"/>
        <c:lblOffset val="100"/>
        <c:noMultiLvlLbl val="1"/>
      </c:catAx>
      <c:valAx>
        <c:axId val="260113792"/>
        <c:scaling>
          <c:orientation val="minMax"/>
        </c:scaling>
        <c:delete val="0"/>
        <c:axPos val="l"/>
        <c:numFmt formatCode="&quot; R$&quot;* #,##0.00\ ;&quot; R$&quot;* \(#,##0.00\);&quot; R$&quot;* \-#\ ;@\ 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0113232"/>
        <c:crosses val="autoZero"/>
        <c:crossBetween val="between"/>
      </c:valAx>
      <c:spPr>
        <a:solidFill>
          <a:srgbClr val="F2F2F2"/>
        </a:solidFill>
        <a:ln w="28440"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1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2F2F2"/>
    </a:solidFill>
    <a:ln w="19080">
      <a:solidFill>
        <a:srgbClr val="FFFFF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strike="noStrike" spc="-1">
                <a:solidFill>
                  <a:srgbClr val="000000"/>
                </a:solidFill>
                <a:latin typeface="Calibri"/>
              </a:rPr>
              <a:t>Certames com Demandas Judiciais</a:t>
            </a:r>
          </a:p>
        </c:rich>
      </c:tx>
      <c:layout>
        <c:manualLayout>
          <c:xMode val="edge"/>
          <c:yMode val="edge"/>
          <c:x val="3.3739817804983902E-4"/>
          <c:y val="1.0202594373997999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Indicadores!$B$279:$B$280</c:f>
              <c:strCache>
                <c:ptCount val="2"/>
                <c:pt idx="0">
                  <c:v>Total de Processos</c:v>
                </c:pt>
                <c:pt idx="1">
                  <c:v>Processos com Demanda Judicial</c:v>
                </c:pt>
              </c:strCache>
            </c:strRef>
          </c:cat>
          <c:val>
            <c:numRef>
              <c:f>Indicadores!$C$279:$C$280</c:f>
              <c:numCache>
                <c:formatCode>General</c:formatCode>
                <c:ptCount val="2"/>
                <c:pt idx="0">
                  <c:v>206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60777120"/>
        <c:axId val="260777680"/>
      </c:barChart>
      <c:catAx>
        <c:axId val="26077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600">
            <a:solidFill>
              <a:srgbClr val="F2F2F2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0777680"/>
        <c:crosses val="autoZero"/>
        <c:auto val="1"/>
        <c:lblAlgn val="ctr"/>
        <c:lblOffset val="100"/>
        <c:noMultiLvlLbl val="1"/>
      </c:catAx>
      <c:valAx>
        <c:axId val="260777680"/>
        <c:scaling>
          <c:orientation val="minMax"/>
        </c:scaling>
        <c:delete val="0"/>
        <c:axPos val="l"/>
        <c:majorGridlines>
          <c:spPr>
            <a:ln w="9360">
              <a:solidFill>
                <a:srgbClr val="F2F2F2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07771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2F2F2"/>
    </a:solidFill>
    <a:ln w="19080">
      <a:solidFill>
        <a:srgbClr val="FFFFF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strike="noStrike" spc="-1">
                <a:solidFill>
                  <a:srgbClr val="000000"/>
                </a:solidFill>
                <a:latin typeface="Calibri"/>
              </a:rPr>
              <a:t>Ato Judicial</a:t>
            </a:r>
          </a:p>
        </c:rich>
      </c:tx>
      <c:layout>
        <c:manualLayout>
          <c:xMode val="edge"/>
          <c:yMode val="edge"/>
          <c:x val="0"/>
          <c:y val="7.3540226503897603E-4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Indicadores!$B$283:$B$284</c:f>
              <c:strCache>
                <c:ptCount val="2"/>
                <c:pt idx="0">
                  <c:v>Deferido</c:v>
                </c:pt>
                <c:pt idx="1">
                  <c:v>Indeferido</c:v>
                </c:pt>
              </c:strCache>
            </c:strRef>
          </c:cat>
          <c:val>
            <c:numRef>
              <c:f>Indicadores!$C$283:$C$284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60779920"/>
        <c:axId val="260780480"/>
      </c:barChart>
      <c:catAx>
        <c:axId val="26077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600">
            <a:solidFill>
              <a:srgbClr val="F2F2F2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0780480"/>
        <c:crosses val="autoZero"/>
        <c:auto val="1"/>
        <c:lblAlgn val="ctr"/>
        <c:lblOffset val="100"/>
        <c:noMultiLvlLbl val="1"/>
      </c:catAx>
      <c:valAx>
        <c:axId val="260780480"/>
        <c:scaling>
          <c:orientation val="minMax"/>
        </c:scaling>
        <c:delete val="0"/>
        <c:axPos val="l"/>
        <c:majorGridlines>
          <c:spPr>
            <a:ln w="9360">
              <a:solidFill>
                <a:srgbClr val="F2F2F2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07799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2F2F2"/>
    </a:solidFill>
    <a:ln w="19080">
      <a:solidFill>
        <a:srgbClr val="FFFFF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strike="noStrike" spc="-1">
                <a:solidFill>
                  <a:srgbClr val="000000"/>
                </a:solidFill>
                <a:latin typeface="Calibri"/>
              </a:rPr>
              <a:t>Impugnações por Modalidade Licitatória</a:t>
            </a:r>
          </a:p>
        </c:rich>
      </c:tx>
      <c:layout>
        <c:manualLayout>
          <c:xMode val="edge"/>
          <c:yMode val="edge"/>
          <c:x val="0"/>
          <c:y val="1.00037514067775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Indicadores!$B$297:$B$302</c:f>
              <c:strCache>
                <c:ptCount val="6"/>
                <c:pt idx="0">
                  <c:v>Total de Impugnações</c:v>
                </c:pt>
                <c:pt idx="1">
                  <c:v>Pregão Elet. Conc.</c:v>
                </c:pt>
                <c:pt idx="2">
                  <c:v>Leilão</c:v>
                </c:pt>
                <c:pt idx="3">
                  <c:v>Pregão Elet. - SRP</c:v>
                </c:pt>
                <c:pt idx="4">
                  <c:v>Pregão Elet. - Tradicional</c:v>
                </c:pt>
                <c:pt idx="5">
                  <c:v>RDC</c:v>
                </c:pt>
              </c:strCache>
            </c:strRef>
          </c:cat>
          <c:val>
            <c:numRef>
              <c:f>Indicadores!$C$297:$C$302</c:f>
              <c:numCache>
                <c:formatCode>General</c:formatCode>
                <c:ptCount val="6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60782720"/>
        <c:axId val="260783280"/>
      </c:barChart>
      <c:catAx>
        <c:axId val="26078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600">
            <a:solidFill>
              <a:srgbClr val="F2F2F2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0783280"/>
        <c:crosses val="autoZero"/>
        <c:auto val="1"/>
        <c:lblAlgn val="ctr"/>
        <c:lblOffset val="100"/>
        <c:noMultiLvlLbl val="1"/>
      </c:catAx>
      <c:valAx>
        <c:axId val="260783280"/>
        <c:scaling>
          <c:orientation val="minMax"/>
        </c:scaling>
        <c:delete val="0"/>
        <c:axPos val="l"/>
        <c:majorGridlines>
          <c:spPr>
            <a:ln w="9360">
              <a:solidFill>
                <a:srgbClr val="F2F2F2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07827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2F2F2"/>
    </a:solidFill>
    <a:ln w="19080">
      <a:solidFill>
        <a:srgbClr val="FFFFF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strike="noStrike" spc="-1">
                <a:solidFill>
                  <a:srgbClr val="000000"/>
                </a:solidFill>
                <a:latin typeface="Calibri"/>
              </a:rPr>
              <a:t>Impugnações Pertinentes por Modalidade Licitatória</a:t>
            </a:r>
          </a:p>
        </c:rich>
      </c:tx>
      <c:layout>
        <c:manualLayout>
          <c:xMode val="edge"/>
          <c:yMode val="edge"/>
          <c:x val="0"/>
          <c:y val="1.00037514067775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Indicadores!$B$306:$B$311</c:f>
              <c:strCache>
                <c:ptCount val="6"/>
                <c:pt idx="0">
                  <c:v>Total de Impugnações Pertinentes</c:v>
                </c:pt>
                <c:pt idx="1">
                  <c:v>Pregão Elet. Conc.</c:v>
                </c:pt>
                <c:pt idx="2">
                  <c:v>Leilão</c:v>
                </c:pt>
                <c:pt idx="3">
                  <c:v>Pregão Elet. - SRP</c:v>
                </c:pt>
                <c:pt idx="4">
                  <c:v>Pregão Elet. - Tradicional</c:v>
                </c:pt>
                <c:pt idx="5">
                  <c:v>RDC</c:v>
                </c:pt>
              </c:strCache>
            </c:strRef>
          </c:cat>
          <c:val>
            <c:numRef>
              <c:f>Indicadores!$C$306:$C$311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61284016"/>
        <c:axId val="261284576"/>
      </c:barChart>
      <c:catAx>
        <c:axId val="26128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600">
            <a:solidFill>
              <a:srgbClr val="F2F2F2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1284576"/>
        <c:crosses val="autoZero"/>
        <c:auto val="1"/>
        <c:lblAlgn val="ctr"/>
        <c:lblOffset val="100"/>
        <c:noMultiLvlLbl val="1"/>
      </c:catAx>
      <c:valAx>
        <c:axId val="261284576"/>
        <c:scaling>
          <c:orientation val="minMax"/>
        </c:scaling>
        <c:delete val="0"/>
        <c:axPos val="l"/>
        <c:majorGridlines>
          <c:spPr>
            <a:ln w="9360">
              <a:solidFill>
                <a:srgbClr val="F2F2F2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12840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2F2F2"/>
    </a:solidFill>
    <a:ln w="19080">
      <a:solidFill>
        <a:srgbClr val="FFFFF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strike="noStrike" spc="-1">
                <a:solidFill>
                  <a:srgbClr val="000000"/>
                </a:solidFill>
                <a:latin typeface="Calibri"/>
              </a:rPr>
              <a:t>Recursos Administrativos por Modalidade Licitatória</a:t>
            </a:r>
          </a:p>
        </c:rich>
      </c:tx>
      <c:layout>
        <c:manualLayout>
          <c:xMode val="edge"/>
          <c:yMode val="edge"/>
          <c:x val="3.1747291559188899E-4"/>
          <c:y val="1.0005002501250601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Indicadores!$B$317:$B$322</c:f>
              <c:strCache>
                <c:ptCount val="6"/>
                <c:pt idx="0">
                  <c:v>Total de Recursos</c:v>
                </c:pt>
                <c:pt idx="1">
                  <c:v>Pregão Elet. Conc.</c:v>
                </c:pt>
                <c:pt idx="2">
                  <c:v>Leilão</c:v>
                </c:pt>
                <c:pt idx="3">
                  <c:v>Pregão Elet. - SRP</c:v>
                </c:pt>
                <c:pt idx="4">
                  <c:v>Pregão Elet. - Tradicional</c:v>
                </c:pt>
                <c:pt idx="5">
                  <c:v>RDC</c:v>
                </c:pt>
              </c:strCache>
            </c:strRef>
          </c:cat>
          <c:val>
            <c:numRef>
              <c:f>Indicadores!$C$317:$C$322</c:f>
              <c:numCache>
                <c:formatCode>General</c:formatCode>
                <c:ptCount val="6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61286816"/>
        <c:axId val="261287376"/>
      </c:barChart>
      <c:catAx>
        <c:axId val="26128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600">
            <a:solidFill>
              <a:srgbClr val="F2F2F2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1287376"/>
        <c:crosses val="autoZero"/>
        <c:auto val="1"/>
        <c:lblAlgn val="ctr"/>
        <c:lblOffset val="100"/>
        <c:noMultiLvlLbl val="1"/>
      </c:catAx>
      <c:valAx>
        <c:axId val="261287376"/>
        <c:scaling>
          <c:orientation val="minMax"/>
        </c:scaling>
        <c:delete val="0"/>
        <c:axPos val="l"/>
        <c:majorGridlines>
          <c:spPr>
            <a:ln w="9360">
              <a:solidFill>
                <a:srgbClr val="F2F2F2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12868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2F2F2"/>
    </a:solidFill>
    <a:ln w="19080">
      <a:solidFill>
        <a:srgbClr val="FFFFF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strike="noStrike" spc="-1">
                <a:solidFill>
                  <a:srgbClr val="000000"/>
                </a:solidFill>
                <a:latin typeface="Calibri"/>
              </a:rPr>
              <a:t>Recursos Adminsitrativos Pertinentes por Modalidade Licitatória</a:t>
            </a:r>
          </a:p>
        </c:rich>
      </c:tx>
      <c:layout>
        <c:manualLayout>
          <c:xMode val="edge"/>
          <c:yMode val="edge"/>
          <c:x val="0"/>
          <c:y val="1.0005002501250601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Indicadores!$B$325:$B$330</c:f>
              <c:strCache>
                <c:ptCount val="6"/>
                <c:pt idx="0">
                  <c:v>Total de Recursos Pertinentes</c:v>
                </c:pt>
                <c:pt idx="1">
                  <c:v>Pregão Elet. Conc.</c:v>
                </c:pt>
                <c:pt idx="2">
                  <c:v>Leilão</c:v>
                </c:pt>
                <c:pt idx="3">
                  <c:v>Pregão Elet. - SRP</c:v>
                </c:pt>
                <c:pt idx="4">
                  <c:v>Pregão Elet. - Tradicional</c:v>
                </c:pt>
                <c:pt idx="5">
                  <c:v>RDC</c:v>
                </c:pt>
              </c:strCache>
            </c:strRef>
          </c:cat>
          <c:val>
            <c:numRef>
              <c:f>Indicadores!$C$325:$C$330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61289616"/>
        <c:axId val="261290176"/>
      </c:barChart>
      <c:catAx>
        <c:axId val="26128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600">
            <a:solidFill>
              <a:srgbClr val="F2F2F2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1290176"/>
        <c:crosses val="autoZero"/>
        <c:auto val="1"/>
        <c:lblAlgn val="ctr"/>
        <c:lblOffset val="100"/>
        <c:noMultiLvlLbl val="1"/>
      </c:catAx>
      <c:valAx>
        <c:axId val="261290176"/>
        <c:scaling>
          <c:orientation val="minMax"/>
        </c:scaling>
        <c:delete val="0"/>
        <c:axPos val="l"/>
        <c:majorGridlines>
          <c:spPr>
            <a:ln w="9360">
              <a:solidFill>
                <a:srgbClr val="F2F2F2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612896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2F2F2"/>
    </a:solidFill>
    <a:ln w="19080">
      <a:solidFill>
        <a:srgbClr val="FFFFF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strike="noStrike" spc="-1">
                <a:solidFill>
                  <a:srgbClr val="000000"/>
                </a:solidFill>
                <a:latin typeface="Calibri"/>
              </a:rPr>
              <a:t>% de Processos por Modalidade</a:t>
            </a:r>
          </a:p>
        </c:rich>
      </c:tx>
      <c:layout>
        <c:manualLayout>
          <c:xMode val="edge"/>
          <c:yMode val="edge"/>
          <c:x val="4.3738977072310401E-3"/>
          <c:y val="1.4608396759145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Indicadores!$B$50:$B$54</c:f>
              <c:strCache>
                <c:ptCount val="5"/>
                <c:pt idx="0">
                  <c:v>Pregão Elet. Conc.</c:v>
                </c:pt>
                <c:pt idx="1">
                  <c:v>Leilão</c:v>
                </c:pt>
                <c:pt idx="2">
                  <c:v>Pregão Elet. - SRP</c:v>
                </c:pt>
                <c:pt idx="3">
                  <c:v>Pregão Elet. - Tradicional</c:v>
                </c:pt>
                <c:pt idx="4">
                  <c:v>RDC</c:v>
                </c:pt>
              </c:strCache>
            </c:strRef>
          </c:cat>
          <c:val>
            <c:numRef>
              <c:f>Indicadores!$D$50:$D$54</c:f>
              <c:numCache>
                <c:formatCode>0.0%</c:formatCode>
                <c:ptCount val="5"/>
                <c:pt idx="0">
                  <c:v>6.3106796116504854E-2</c:v>
                </c:pt>
                <c:pt idx="1">
                  <c:v>4.8543689320388354E-3</c:v>
                </c:pt>
                <c:pt idx="2">
                  <c:v>0.83495145631067957</c:v>
                </c:pt>
                <c:pt idx="3">
                  <c:v>4.8543689320388349E-2</c:v>
                </c:pt>
                <c:pt idx="4">
                  <c:v>4.8543689320388349E-2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9253392"/>
        <c:axId val="249253952"/>
      </c:barChart>
      <c:catAx>
        <c:axId val="24925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600">
            <a:solidFill>
              <a:srgbClr val="F2F2F2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49253952"/>
        <c:crosses val="autoZero"/>
        <c:auto val="1"/>
        <c:lblAlgn val="ctr"/>
        <c:lblOffset val="100"/>
        <c:noMultiLvlLbl val="1"/>
      </c:catAx>
      <c:valAx>
        <c:axId val="249253952"/>
        <c:scaling>
          <c:orientation val="minMax"/>
        </c:scaling>
        <c:delete val="0"/>
        <c:axPos val="l"/>
        <c:majorGridlines>
          <c:spPr>
            <a:ln w="9360">
              <a:solidFill>
                <a:srgbClr val="F2F2F2"/>
              </a:solidFill>
              <a:round/>
            </a:ln>
          </c:spPr>
        </c:majorGridlines>
        <c:numFmt formatCode="0.0%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492533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2F2F2"/>
    </a:solidFill>
    <a:ln w="19080">
      <a:solidFill>
        <a:srgbClr val="FFFFF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Evolução em Números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Indicadores!$C$11</c:f>
              <c:strCache>
                <c:ptCount val="1"/>
                <c:pt idx="0">
                  <c:v>Processos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4"/>
              <c:spPr>
                <a:solidFill>
                  <a:srgbClr val="EDDA65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Indicadores!$B$12:$B$16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Indicadores!$C$12:$C$16</c:f>
              <c:numCache>
                <c:formatCode>General</c:formatCode>
                <c:ptCount val="5"/>
                <c:pt idx="0">
                  <c:v>235</c:v>
                </c:pt>
                <c:pt idx="1">
                  <c:v>287</c:v>
                </c:pt>
                <c:pt idx="2">
                  <c:v>374</c:v>
                </c:pt>
                <c:pt idx="3">
                  <c:v>397</c:v>
                </c:pt>
                <c:pt idx="4">
                  <c:v>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19904"/>
        <c:axId val="261020464"/>
      </c:lineChart>
      <c:catAx>
        <c:axId val="26101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1020464"/>
        <c:crosses val="autoZero"/>
        <c:auto val="1"/>
        <c:lblAlgn val="ctr"/>
        <c:lblOffset val="100"/>
        <c:noMultiLvlLbl val="0"/>
      </c:catAx>
      <c:valAx>
        <c:axId val="26102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61019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strike="noStrike" spc="-1">
                <a:solidFill>
                  <a:srgbClr val="000000"/>
                </a:solidFill>
                <a:latin typeface="Calibri"/>
              </a:rPr>
              <a:t>Efetivação nos Certames</a:t>
            </a:r>
          </a:p>
        </c:rich>
      </c:tx>
      <c:layout>
        <c:manualLayout>
          <c:xMode val="edge"/>
          <c:yMode val="edge"/>
          <c:x val="0"/>
          <c:y val="2.7008777852802202E-4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Indicadores!$B$69:$B$71</c:f>
              <c:strCache>
                <c:ptCount val="3"/>
                <c:pt idx="0">
                  <c:v>Licitados</c:v>
                </c:pt>
                <c:pt idx="1">
                  <c:v>Cancelados</c:v>
                </c:pt>
                <c:pt idx="2">
                  <c:v>Percentual de Efetividade</c:v>
                </c:pt>
              </c:strCache>
            </c:strRef>
          </c:cat>
          <c:val>
            <c:numRef>
              <c:f>Indicadores!$C$69:$C$71</c:f>
              <c:numCache>
                <c:formatCode>General</c:formatCode>
                <c:ptCount val="3"/>
                <c:pt idx="0">
                  <c:v>6181</c:v>
                </c:pt>
                <c:pt idx="1">
                  <c:v>1247</c:v>
                </c:pt>
                <c:pt idx="2" formatCode="0.0%">
                  <c:v>0.79825270991748909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9256192"/>
        <c:axId val="249256752"/>
      </c:barChart>
      <c:catAx>
        <c:axId val="2492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600">
            <a:solidFill>
              <a:srgbClr val="F2F2F2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49256752"/>
        <c:crosses val="autoZero"/>
        <c:auto val="1"/>
        <c:lblAlgn val="ctr"/>
        <c:lblOffset val="100"/>
        <c:noMultiLvlLbl val="1"/>
      </c:catAx>
      <c:valAx>
        <c:axId val="249256752"/>
        <c:scaling>
          <c:orientation val="minMax"/>
        </c:scaling>
        <c:delete val="0"/>
        <c:axPos val="l"/>
        <c:majorGridlines>
          <c:spPr>
            <a:ln w="9360">
              <a:solidFill>
                <a:srgbClr val="F2F2F2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492561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2F2F2"/>
    </a:solidFill>
    <a:ln w="19080">
      <a:solidFill>
        <a:srgbClr val="FFFFF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strike="noStrike" spc="-1">
                <a:solidFill>
                  <a:srgbClr val="000000"/>
                </a:solidFill>
                <a:latin typeface="Calibri"/>
              </a:rPr>
              <a:t>Efetivação nos Certames Itens Licitados</a:t>
            </a:r>
          </a:p>
        </c:rich>
      </c:tx>
      <c:layout>
        <c:manualLayout>
          <c:xMode val="edge"/>
          <c:yMode val="edge"/>
          <c:x val="1.21993381735566E-2"/>
          <c:y val="8.4650112866817197E-4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Indicadores!$B$87:$B$92</c:f>
              <c:strCache>
                <c:ptCount val="6"/>
                <c:pt idx="0">
                  <c:v>Alienação</c:v>
                </c:pt>
                <c:pt idx="1">
                  <c:v>Concessão</c:v>
                </c:pt>
                <c:pt idx="2">
                  <c:v>Consumo</c:v>
                </c:pt>
                <c:pt idx="3">
                  <c:v>Obra/Projeto</c:v>
                </c:pt>
                <c:pt idx="4">
                  <c:v>Permanente</c:v>
                </c:pt>
                <c:pt idx="5">
                  <c:v>Serviço</c:v>
                </c:pt>
              </c:strCache>
            </c:strRef>
          </c:cat>
          <c:val>
            <c:numRef>
              <c:f>Indicadores!$C$87:$C$92</c:f>
              <c:numCache>
                <c:formatCode>General</c:formatCode>
                <c:ptCount val="6"/>
                <c:pt idx="0">
                  <c:v>0</c:v>
                </c:pt>
                <c:pt idx="1">
                  <c:v>18</c:v>
                </c:pt>
                <c:pt idx="2">
                  <c:v>3354</c:v>
                </c:pt>
                <c:pt idx="3">
                  <c:v>8</c:v>
                </c:pt>
                <c:pt idx="4">
                  <c:v>669</c:v>
                </c:pt>
                <c:pt idx="5">
                  <c:v>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9258992"/>
        <c:axId val="249693728"/>
      </c:barChart>
      <c:catAx>
        <c:axId val="24925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600">
            <a:solidFill>
              <a:srgbClr val="F2F2F2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49693728"/>
        <c:crosses val="autoZero"/>
        <c:auto val="1"/>
        <c:lblAlgn val="ctr"/>
        <c:lblOffset val="100"/>
        <c:noMultiLvlLbl val="1"/>
      </c:catAx>
      <c:valAx>
        <c:axId val="249693728"/>
        <c:scaling>
          <c:orientation val="minMax"/>
        </c:scaling>
        <c:delete val="0"/>
        <c:axPos val="l"/>
        <c:majorGridlines>
          <c:spPr>
            <a:ln w="9360">
              <a:solidFill>
                <a:srgbClr val="F2F2F2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492589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2F2F2"/>
    </a:solidFill>
    <a:ln w="19080">
      <a:solidFill>
        <a:srgbClr val="FFFFF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strike="noStrike" spc="-1">
                <a:solidFill>
                  <a:srgbClr val="000000"/>
                </a:solidFill>
                <a:latin typeface="Calibri"/>
              </a:rPr>
              <a:t>Efetivação nos Certames Itens Cancelados</a:t>
            </a:r>
          </a:p>
        </c:rich>
      </c:tx>
      <c:layout>
        <c:manualLayout>
          <c:xMode val="edge"/>
          <c:yMode val="edge"/>
          <c:x val="1.2154209976351501E-2"/>
          <c:y val="8.4650112866817197E-4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Indicadores!$B$96:$B$101</c:f>
              <c:strCache>
                <c:ptCount val="6"/>
                <c:pt idx="0">
                  <c:v>Alienação</c:v>
                </c:pt>
                <c:pt idx="1">
                  <c:v>Concessão</c:v>
                </c:pt>
                <c:pt idx="2">
                  <c:v>Consumo</c:v>
                </c:pt>
                <c:pt idx="3">
                  <c:v>Obra/Projeto</c:v>
                </c:pt>
                <c:pt idx="4">
                  <c:v>Permanente</c:v>
                </c:pt>
                <c:pt idx="5">
                  <c:v>Serviço</c:v>
                </c:pt>
              </c:strCache>
            </c:strRef>
          </c:cat>
          <c:val>
            <c:numRef>
              <c:f>Indicadores!$C$96:$C$101</c:f>
              <c:numCache>
                <c:formatCode>General</c:formatCode>
                <c:ptCount val="6"/>
                <c:pt idx="0">
                  <c:v>1</c:v>
                </c:pt>
                <c:pt idx="1">
                  <c:v>8</c:v>
                </c:pt>
                <c:pt idx="2">
                  <c:v>937</c:v>
                </c:pt>
                <c:pt idx="3">
                  <c:v>2</c:v>
                </c:pt>
                <c:pt idx="4">
                  <c:v>196</c:v>
                </c:pt>
                <c:pt idx="5">
                  <c:v>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9695968"/>
        <c:axId val="249696528"/>
      </c:barChart>
      <c:catAx>
        <c:axId val="24969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600">
            <a:solidFill>
              <a:srgbClr val="F2F2F2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49696528"/>
        <c:crosses val="autoZero"/>
        <c:auto val="1"/>
        <c:lblAlgn val="ctr"/>
        <c:lblOffset val="100"/>
        <c:noMultiLvlLbl val="1"/>
      </c:catAx>
      <c:valAx>
        <c:axId val="249696528"/>
        <c:scaling>
          <c:orientation val="minMax"/>
        </c:scaling>
        <c:delete val="0"/>
        <c:axPos val="l"/>
        <c:majorGridlines>
          <c:spPr>
            <a:ln w="9360">
              <a:solidFill>
                <a:srgbClr val="F2F2F2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49695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2F2F2"/>
    </a:solidFill>
    <a:ln w="19080">
      <a:solidFill>
        <a:srgbClr val="FFFFF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strike="noStrike" spc="-1">
                <a:solidFill>
                  <a:srgbClr val="000000"/>
                </a:solidFill>
                <a:latin typeface="Calibri"/>
              </a:rPr>
              <a:t>Valores Estimados x Adjudicados</a:t>
            </a:r>
          </a:p>
        </c:rich>
      </c:tx>
      <c:layout>
        <c:manualLayout>
          <c:xMode val="edge"/>
          <c:yMode val="edge"/>
          <c:x val="2.7164518200227198E-3"/>
          <c:y val="9.1887634549750604E-4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Indicadores!$B$108:$B$109</c:f>
              <c:strCache>
                <c:ptCount val="2"/>
                <c:pt idx="0">
                  <c:v>Valor Estimado</c:v>
                </c:pt>
                <c:pt idx="1">
                  <c:v>Valor Adjudicado</c:v>
                </c:pt>
              </c:strCache>
            </c:strRef>
          </c:cat>
          <c:val>
            <c:numRef>
              <c:f>Indicadores!$C$108:$C$109</c:f>
              <c:numCache>
                <c:formatCode>_-"R$ "* #,##0.00_-;"-R$ "* #,##0.00_-;_-"R$ "* \-??_-;_-@_-</c:formatCode>
                <c:ptCount val="2"/>
                <c:pt idx="0">
                  <c:v>246860911.29000014</c:v>
                </c:pt>
                <c:pt idx="1">
                  <c:v>200990272.1406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9698768"/>
        <c:axId val="249699328"/>
      </c:barChart>
      <c:catAx>
        <c:axId val="24969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600">
            <a:solidFill>
              <a:srgbClr val="F2F2F2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49699328"/>
        <c:crosses val="autoZero"/>
        <c:auto val="1"/>
        <c:lblAlgn val="ctr"/>
        <c:lblOffset val="100"/>
        <c:noMultiLvlLbl val="1"/>
      </c:catAx>
      <c:valAx>
        <c:axId val="249699328"/>
        <c:scaling>
          <c:orientation val="minMax"/>
        </c:scaling>
        <c:delete val="0"/>
        <c:axPos val="l"/>
        <c:majorGridlines>
          <c:spPr>
            <a:ln w="9360">
              <a:solidFill>
                <a:srgbClr val="F2F2F2"/>
              </a:solidFill>
              <a:round/>
            </a:ln>
          </c:spPr>
        </c:majorGridlines>
        <c:numFmt formatCode="&quot; R$&quot;* #,##0.00\ ;&quot; R$&quot;* \(#,##0.00\);&quot; R$&quot;* \-#\ ;@\ 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49698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2F2F2"/>
    </a:solidFill>
    <a:ln w="19080">
      <a:solidFill>
        <a:srgbClr val="FFFFF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strike="noStrike" spc="-1">
                <a:solidFill>
                  <a:srgbClr val="000000"/>
                </a:solidFill>
                <a:latin typeface="Calibri"/>
              </a:rPr>
              <a:t>Unidades Requerentes</a:t>
            </a:r>
          </a:p>
        </c:rich>
      </c:tx>
      <c:layout>
        <c:manualLayout>
          <c:xMode val="edge"/>
          <c:yMode val="edge"/>
          <c:x val="1.1121130147279799E-2"/>
          <c:y val="1.462021701884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Indicadores!$B$162:$B$224</c:f>
              <c:strCache>
                <c:ptCount val="63"/>
                <c:pt idx="0">
                  <c:v>AGECOM</c:v>
                </c:pt>
                <c:pt idx="1">
                  <c:v>ARA</c:v>
                </c:pt>
                <c:pt idx="2">
                  <c:v>AUDIN</c:v>
                </c:pt>
                <c:pt idx="3">
                  <c:v>BIC</c:v>
                </c:pt>
                <c:pt idx="4">
                  <c:v>BNU</c:v>
                </c:pt>
                <c:pt idx="5">
                  <c:v>BU</c:v>
                </c:pt>
                <c:pt idx="6">
                  <c:v>CA</c:v>
                </c:pt>
                <c:pt idx="7">
                  <c:v>CBS</c:v>
                </c:pt>
                <c:pt idx="8">
                  <c:v>CCA</c:v>
                </c:pt>
                <c:pt idx="9">
                  <c:v>CCB</c:v>
                </c:pt>
                <c:pt idx="10">
                  <c:v>CCE</c:v>
                </c:pt>
                <c:pt idx="11">
                  <c:v>CCJ</c:v>
                </c:pt>
                <c:pt idx="12">
                  <c:v>CCS</c:v>
                </c:pt>
                <c:pt idx="13">
                  <c:v>CDS</c:v>
                </c:pt>
                <c:pt idx="14">
                  <c:v>CED</c:v>
                </c:pt>
                <c:pt idx="15">
                  <c:v>CFH</c:v>
                </c:pt>
                <c:pt idx="16">
                  <c:v>CFM</c:v>
                </c:pt>
                <c:pt idx="17">
                  <c:v>CGA</c:v>
                </c:pt>
                <c:pt idx="18">
                  <c:v>COPERVE</c:v>
                </c:pt>
                <c:pt idx="19">
                  <c:v>CSE</c:v>
                </c:pt>
                <c:pt idx="20">
                  <c:v>CTC</c:v>
                </c:pt>
                <c:pt idx="21">
                  <c:v>DAE</c:v>
                </c:pt>
                <c:pt idx="22">
                  <c:v>DCOM</c:v>
                </c:pt>
                <c:pt idx="23">
                  <c:v>DCF</c:v>
                </c:pt>
                <c:pt idx="24">
                  <c:v>DFO</c:v>
                </c:pt>
                <c:pt idx="25">
                  <c:v>DMPI</c:v>
                </c:pt>
                <c:pt idx="26">
                  <c:v>DPAE</c:v>
                </c:pt>
                <c:pt idx="27">
                  <c:v>DPC</c:v>
                </c:pt>
                <c:pt idx="28">
                  <c:v>DPGI</c:v>
                </c:pt>
                <c:pt idx="29">
                  <c:v>EDITORA</c:v>
                </c:pt>
                <c:pt idx="30">
                  <c:v>EDUFSC</c:v>
                </c:pt>
                <c:pt idx="31">
                  <c:v>GR</c:v>
                </c:pt>
                <c:pt idx="32">
                  <c:v>IU</c:v>
                </c:pt>
                <c:pt idx="33">
                  <c:v>JOI</c:v>
                </c:pt>
                <c:pt idx="34">
                  <c:v>MARQUE</c:v>
                </c:pt>
                <c:pt idx="35">
                  <c:v>NDI</c:v>
                </c:pt>
                <c:pt idx="36">
                  <c:v>NUMA</c:v>
                </c:pt>
                <c:pt idx="37">
                  <c:v>OUV</c:v>
                </c:pt>
                <c:pt idx="38">
                  <c:v>PRAE</c:v>
                </c:pt>
                <c:pt idx="39">
                  <c:v>PROAD</c:v>
                </c:pt>
                <c:pt idx="40">
                  <c:v>PRODEGESP</c:v>
                </c:pt>
                <c:pt idx="41">
                  <c:v>PROEX</c:v>
                </c:pt>
                <c:pt idx="42">
                  <c:v>PROGRAD</c:v>
                </c:pt>
                <c:pt idx="43">
                  <c:v>PROPESQ</c:v>
                </c:pt>
                <c:pt idx="44">
                  <c:v>PROPG</c:v>
                </c:pt>
                <c:pt idx="45">
                  <c:v>PU</c:v>
                </c:pt>
                <c:pt idx="46">
                  <c:v>REITORIA</c:v>
                </c:pt>
                <c:pt idx="47">
                  <c:v>RU</c:v>
                </c:pt>
                <c:pt idx="48">
                  <c:v>SAAD</c:v>
                </c:pt>
                <c:pt idx="49">
                  <c:v>SEAD</c:v>
                </c:pt>
                <c:pt idx="50">
                  <c:v>SEAI</c:v>
                </c:pt>
                <c:pt idx="51">
                  <c:v>SECARTE</c:v>
                </c:pt>
                <c:pt idx="52">
                  <c:v>SEOMA</c:v>
                </c:pt>
                <c:pt idx="53">
                  <c:v>SEPLAN</c:v>
                </c:pt>
                <c:pt idx="54">
                  <c:v>SESP</c:v>
                </c:pt>
                <c:pt idx="55">
                  <c:v>SETIC</c:v>
                </c:pt>
                <c:pt idx="56">
                  <c:v>SINOVA</c:v>
                </c:pt>
                <c:pt idx="57">
                  <c:v>SINTER</c:v>
                </c:pt>
                <c:pt idx="58">
                  <c:v>SO</c:v>
                </c:pt>
                <c:pt idx="59">
                  <c:v>SODC</c:v>
                </c:pt>
                <c:pt idx="60">
                  <c:v>SSI</c:v>
                </c:pt>
                <c:pt idx="61">
                  <c:v>TVUFSC</c:v>
                </c:pt>
                <c:pt idx="62">
                  <c:v>Total:</c:v>
                </c:pt>
              </c:strCache>
            </c:strRef>
          </c:cat>
          <c:val>
            <c:numRef>
              <c:f>Indicadores!$C$162:$C$224</c:f>
              <c:numCache>
                <c:formatCode>General</c:formatCode>
                <c:ptCount val="63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2</c:v>
                </c:pt>
                <c:pt idx="4">
                  <c:v>26</c:v>
                </c:pt>
                <c:pt idx="5">
                  <c:v>2</c:v>
                </c:pt>
                <c:pt idx="6">
                  <c:v>0</c:v>
                </c:pt>
                <c:pt idx="7">
                  <c:v>39</c:v>
                </c:pt>
                <c:pt idx="8">
                  <c:v>19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8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8</c:v>
                </c:pt>
                <c:pt idx="21">
                  <c:v>0</c:v>
                </c:pt>
                <c:pt idx="22">
                  <c:v>7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14</c:v>
                </c:pt>
                <c:pt idx="34">
                  <c:v>0</c:v>
                </c:pt>
                <c:pt idx="35">
                  <c:v>6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  <c:pt idx="52">
                  <c:v>0</c:v>
                </c:pt>
                <c:pt idx="53">
                  <c:v>0</c:v>
                </c:pt>
                <c:pt idx="54">
                  <c:v>4</c:v>
                </c:pt>
                <c:pt idx="55">
                  <c:v>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9513552"/>
        <c:axId val="249514112"/>
      </c:barChart>
      <c:catAx>
        <c:axId val="24951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600">
            <a:solidFill>
              <a:srgbClr val="F2F2F2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49514112"/>
        <c:crosses val="autoZero"/>
        <c:auto val="1"/>
        <c:lblAlgn val="ctr"/>
        <c:lblOffset val="100"/>
        <c:noMultiLvlLbl val="1"/>
      </c:catAx>
      <c:valAx>
        <c:axId val="249514112"/>
        <c:scaling>
          <c:orientation val="minMax"/>
        </c:scaling>
        <c:delete val="0"/>
        <c:axPos val="l"/>
        <c:majorGridlines>
          <c:spPr>
            <a:ln w="9360">
              <a:solidFill>
                <a:srgbClr val="F2F2F2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495135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2F2F2"/>
    </a:solidFill>
    <a:ln w="28440">
      <a:solidFill>
        <a:srgbClr val="FFFFF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strike="noStrike" spc="-1">
                <a:solidFill>
                  <a:srgbClr val="000000"/>
                </a:solidFill>
                <a:latin typeface="Calibri"/>
              </a:rPr>
              <a:t>Indicador Categorizado por Modalidade</a:t>
            </a:r>
          </a:p>
        </c:rich>
      </c:tx>
      <c:layout>
        <c:manualLayout>
          <c:xMode val="edge"/>
          <c:yMode val="edge"/>
          <c:x val="2.2825732519681399E-3"/>
          <c:y val="9.1899698043849303E-4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Indicadores!$B$144:$B$148</c:f>
              <c:strCache>
                <c:ptCount val="5"/>
                <c:pt idx="0">
                  <c:v>Pregão Elet. Conc.</c:v>
                </c:pt>
                <c:pt idx="1">
                  <c:v>Leilão</c:v>
                </c:pt>
                <c:pt idx="2">
                  <c:v>Pregão Elet. - SRP</c:v>
                </c:pt>
                <c:pt idx="3">
                  <c:v>Pregão Elet. - Tradicional</c:v>
                </c:pt>
                <c:pt idx="4">
                  <c:v>RDC</c:v>
                </c:pt>
              </c:strCache>
            </c:strRef>
          </c:cat>
          <c:val>
            <c:numRef>
              <c:f>Indicadores!$E$144:$E$148</c:f>
              <c:numCache>
                <c:formatCode>0.00</c:formatCode>
                <c:ptCount val="5"/>
                <c:pt idx="0">
                  <c:v>1.3076923076923077</c:v>
                </c:pt>
                <c:pt idx="1">
                  <c:v>0</c:v>
                </c:pt>
                <c:pt idx="2">
                  <c:v>13.226744186046512</c:v>
                </c:pt>
                <c:pt idx="3">
                  <c:v>4.8</c:v>
                </c:pt>
                <c:pt idx="4">
                  <c:v>19.899999999999999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516352"/>
        <c:axId val="249516912"/>
      </c:barChart>
      <c:catAx>
        <c:axId val="24951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49516912"/>
        <c:crosses val="autoZero"/>
        <c:auto val="1"/>
        <c:lblAlgn val="ctr"/>
        <c:lblOffset val="100"/>
        <c:noMultiLvlLbl val="1"/>
      </c:catAx>
      <c:valAx>
        <c:axId val="249516912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49516352"/>
        <c:crosses val="autoZero"/>
        <c:crossBetween val="between"/>
      </c:valAx>
      <c:spPr>
        <a:solidFill>
          <a:srgbClr val="F2F2F2"/>
        </a:solidFill>
        <a:ln>
          <a:noFill/>
        </a:ln>
      </c:spPr>
    </c:plotArea>
    <c:plotVisOnly val="1"/>
    <c:dispBlanksAs val="gap"/>
    <c:showDLblsOverMax val="1"/>
  </c:chart>
  <c:spPr>
    <a:solidFill>
      <a:srgbClr val="F2F2F2"/>
    </a:solidFill>
    <a:ln w="19080">
      <a:solidFill>
        <a:srgbClr val="FFFFF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6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600" b="1" strike="noStrike" spc="-1">
                <a:solidFill>
                  <a:srgbClr val="000000"/>
                </a:solidFill>
                <a:latin typeface="Calibri"/>
              </a:rPr>
              <a:t>Indicador Categorizado por Segmento de Disputa</a:t>
            </a:r>
          </a:p>
        </c:rich>
      </c:tx>
      <c:layout>
        <c:manualLayout>
          <c:xMode val="edge"/>
          <c:yMode val="edge"/>
          <c:x val="1.6014234875444801E-3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Indicadores!$B$151:$B$156</c:f>
              <c:strCache>
                <c:ptCount val="6"/>
                <c:pt idx="0">
                  <c:v>Alienação</c:v>
                </c:pt>
                <c:pt idx="1">
                  <c:v>Concessão</c:v>
                </c:pt>
                <c:pt idx="2">
                  <c:v>Consumo</c:v>
                </c:pt>
                <c:pt idx="3">
                  <c:v>Obra/Projeto</c:v>
                </c:pt>
                <c:pt idx="4">
                  <c:v>Permanente</c:v>
                </c:pt>
                <c:pt idx="5">
                  <c:v>Serviço</c:v>
                </c:pt>
              </c:strCache>
            </c:strRef>
          </c:cat>
          <c:val>
            <c:numRef>
              <c:f>Indicadores!$E$151:$E$156</c:f>
              <c:numCache>
                <c:formatCode>0.00</c:formatCode>
                <c:ptCount val="6"/>
                <c:pt idx="0">
                  <c:v>0</c:v>
                </c:pt>
                <c:pt idx="1">
                  <c:v>0.94444444444444442</c:v>
                </c:pt>
                <c:pt idx="2">
                  <c:v>0.32647584973166366</c:v>
                </c:pt>
                <c:pt idx="3">
                  <c:v>24.875</c:v>
                </c:pt>
                <c:pt idx="4">
                  <c:v>1.4140508221225709</c:v>
                </c:pt>
                <c:pt idx="5">
                  <c:v>0.36814621409921672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519152"/>
        <c:axId val="249519712"/>
      </c:barChart>
      <c:catAx>
        <c:axId val="24951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49519712"/>
        <c:crosses val="autoZero"/>
        <c:auto val="1"/>
        <c:lblAlgn val="ctr"/>
        <c:lblOffset val="100"/>
        <c:noMultiLvlLbl val="1"/>
      </c:catAx>
      <c:valAx>
        <c:axId val="249519712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1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49519152"/>
        <c:crosses val="autoZero"/>
        <c:crossBetween val="between"/>
      </c:valAx>
      <c:spPr>
        <a:solidFill>
          <a:srgbClr val="F2F2F2"/>
        </a:solidFill>
        <a:ln>
          <a:noFill/>
        </a:ln>
      </c:spPr>
    </c:plotArea>
    <c:plotVisOnly val="1"/>
    <c:dispBlanksAs val="gap"/>
    <c:showDLblsOverMax val="1"/>
  </c:chart>
  <c:spPr>
    <a:solidFill>
      <a:srgbClr val="F2F2F2"/>
    </a:solidFill>
    <a:ln w="19080">
      <a:solidFill>
        <a:srgbClr val="FFFFF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Indicadores!A1"/><Relationship Id="rId1" Type="http://schemas.openxmlformats.org/officeDocument/2006/relationships/hyperlink" Target="#Processos!A1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2.xml"/><Relationship Id="rId21" Type="http://schemas.openxmlformats.org/officeDocument/2006/relationships/chart" Target="../charts/chart20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image" Target="../media/image5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23</xdr:row>
      <xdr:rowOff>142920</xdr:rowOff>
    </xdr:from>
    <xdr:to>
      <xdr:col>13</xdr:col>
      <xdr:colOff>200880</xdr:colOff>
      <xdr:row>30</xdr:row>
      <xdr:rowOff>58320</xdr:rowOff>
    </xdr:to>
    <xdr:sp macro="" textlink="">
      <xdr:nvSpPr>
        <xdr:cNvPr id="2" name="CustomShape 1"/>
        <xdr:cNvSpPr/>
      </xdr:nvSpPr>
      <xdr:spPr>
        <a:xfrm>
          <a:off x="3708360" y="5172120"/>
          <a:ext cx="5128200" cy="1248840"/>
        </a:xfrm>
        <a:prstGeom prst="roundRect">
          <a:avLst>
            <a:gd name="adj" fmla="val 16667"/>
          </a:avLst>
        </a:prstGeom>
        <a:ln>
          <a:rou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rial Narrow"/>
            </a:rPr>
            <a:t>Executar licitações de forma eficiente, ética e transparente, respeitando os preceitos e normas legais, focando na busca das propostas mais vantajosas para a UFSC.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6</xdr:col>
      <xdr:colOff>76320</xdr:colOff>
      <xdr:row>9</xdr:row>
      <xdr:rowOff>219240</xdr:rowOff>
    </xdr:from>
    <xdr:to>
      <xdr:col>10</xdr:col>
      <xdr:colOff>450720</xdr:colOff>
      <xdr:row>13</xdr:row>
      <xdr:rowOff>51840</xdr:rowOff>
    </xdr:to>
    <xdr:sp macro="" textlink="">
      <xdr:nvSpPr>
        <xdr:cNvPr id="3" name="CustomShape 1">
          <a:hlinkClick xmlns:r="http://schemas.openxmlformats.org/officeDocument/2006/relationships" r:id="rId1"/>
        </xdr:cNvPr>
        <xdr:cNvSpPr/>
      </xdr:nvSpPr>
      <xdr:spPr>
        <a:xfrm>
          <a:off x="4893120" y="2266920"/>
          <a:ext cx="3025080" cy="699480"/>
        </a:xfrm>
        <a:prstGeom prst="roundRect">
          <a:avLst>
            <a:gd name="adj" fmla="val 16667"/>
          </a:avLst>
        </a:prstGeom>
        <a:solidFill>
          <a:srgbClr val="0070C0"/>
        </a:solidFill>
        <a:ln>
          <a:noFill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  <a:scene3d>
          <a:camera prst="orthographicFront"/>
          <a:lightRig rig="threePt" dir="t"/>
        </a:scene3d>
        <a:sp3d extrusionH="76200">
          <a:extrusionClr>
            <a:srgbClr val="002060"/>
          </a:extrusionClr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FFFFFF"/>
              </a:solidFill>
              <a:latin typeface="Arial Narrow"/>
            </a:rPr>
            <a:t>Agenda de Licitações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FFFFFF"/>
              </a:solidFill>
              <a:latin typeface="Arial Narrow"/>
            </a:rPr>
            <a:t>2019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6</xdr:col>
      <xdr:colOff>72720</xdr:colOff>
      <xdr:row>14</xdr:row>
      <xdr:rowOff>133200</xdr:rowOff>
    </xdr:from>
    <xdr:to>
      <xdr:col>10</xdr:col>
      <xdr:colOff>447120</xdr:colOff>
      <xdr:row>18</xdr:row>
      <xdr:rowOff>23040</xdr:rowOff>
    </xdr:to>
    <xdr:sp macro="" textlink="">
      <xdr:nvSpPr>
        <xdr:cNvPr id="4" name="CustomShape 1">
          <a:hlinkClick xmlns:r="http://schemas.openxmlformats.org/officeDocument/2006/relationships" r:id="rId2"/>
        </xdr:cNvPr>
        <xdr:cNvSpPr/>
      </xdr:nvSpPr>
      <xdr:spPr>
        <a:xfrm>
          <a:off x="4889520" y="3257280"/>
          <a:ext cx="3025080" cy="718560"/>
        </a:xfrm>
        <a:prstGeom prst="roundRect">
          <a:avLst>
            <a:gd name="adj" fmla="val 16667"/>
          </a:avLst>
        </a:prstGeom>
        <a:solidFill>
          <a:srgbClr val="0070C0"/>
        </a:solidFill>
        <a:ln>
          <a:noFill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  <a:scene3d>
          <a:camera prst="orthographicFront"/>
          <a:lightRig rig="threePt" dir="t"/>
        </a:scene3d>
        <a:sp3d extrusionH="76200">
          <a:extrusionClr>
            <a:srgbClr val="002060"/>
          </a:extrusionClr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FFFFFF"/>
              </a:solidFill>
              <a:latin typeface="Arial Narrow"/>
            </a:rPr>
            <a:t>Indicadores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FFFFFF"/>
              </a:solidFill>
              <a:latin typeface="Arial Narrow"/>
            </a:rPr>
            <a:t>2019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9360</xdr:rowOff>
    </xdr:from>
    <xdr:to>
      <xdr:col>1</xdr:col>
      <xdr:colOff>1177920</xdr:colOff>
      <xdr:row>36</xdr:row>
      <xdr:rowOff>7920</xdr:rowOff>
    </xdr:to>
    <xdr:sp macro="" textlink="">
      <xdr:nvSpPr>
        <xdr:cNvPr id="5" name="CustomShape 1"/>
        <xdr:cNvSpPr/>
      </xdr:nvSpPr>
      <xdr:spPr>
        <a:xfrm>
          <a:off x="0" y="9360"/>
          <a:ext cx="2356920" cy="741852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829440</xdr:colOff>
      <xdr:row>0</xdr:row>
      <xdr:rowOff>0</xdr:rowOff>
    </xdr:from>
    <xdr:to>
      <xdr:col>1</xdr:col>
      <xdr:colOff>793080</xdr:colOff>
      <xdr:row>4</xdr:row>
      <xdr:rowOff>68400</xdr:rowOff>
    </xdr:to>
    <xdr:pic>
      <xdr:nvPicPr>
        <xdr:cNvPr id="6" name="Imagem 13"/>
        <xdr:cNvPicPr/>
      </xdr:nvPicPr>
      <xdr:blipFill>
        <a:blip xmlns:r="http://schemas.openxmlformats.org/officeDocument/2006/relationships" r:embed="rId3"/>
        <a:stretch/>
      </xdr:blipFill>
      <xdr:spPr>
        <a:xfrm>
          <a:off x="829440" y="0"/>
          <a:ext cx="1142640" cy="107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1019160</xdr:colOff>
      <xdr:row>4</xdr:row>
      <xdr:rowOff>142200</xdr:rowOff>
    </xdr:from>
    <xdr:to>
      <xdr:col>18</xdr:col>
      <xdr:colOff>408240</xdr:colOff>
      <xdr:row>6</xdr:row>
      <xdr:rowOff>81360</xdr:rowOff>
    </xdr:to>
    <xdr:sp macro="" textlink="">
      <xdr:nvSpPr>
        <xdr:cNvPr id="7" name="CustomShape 1"/>
        <xdr:cNvSpPr/>
      </xdr:nvSpPr>
      <xdr:spPr>
        <a:xfrm>
          <a:off x="2198160" y="1151640"/>
          <a:ext cx="11926080" cy="358200"/>
        </a:xfrm>
        <a:prstGeom prst="rect">
          <a:avLst/>
        </a:prstGeom>
        <a:solidFill>
          <a:srgbClr val="0070C0"/>
        </a:solidFill>
        <a:ln>
          <a:noFill/>
        </a:ln>
        <a:effectLst>
          <a:outerShdw blurRad="50800" dist="38100" dir="5400000" algn="t" rotWithShape="0">
            <a:srgbClr val="000000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0</xdr:colOff>
      <xdr:row>4</xdr:row>
      <xdr:rowOff>142200</xdr:rowOff>
    </xdr:from>
    <xdr:to>
      <xdr:col>1</xdr:col>
      <xdr:colOff>1069920</xdr:colOff>
      <xdr:row>6</xdr:row>
      <xdr:rowOff>116640</xdr:rowOff>
    </xdr:to>
    <xdr:sp macro="" textlink="">
      <xdr:nvSpPr>
        <xdr:cNvPr id="8" name="CustomShape 1"/>
        <xdr:cNvSpPr/>
      </xdr:nvSpPr>
      <xdr:spPr>
        <a:xfrm>
          <a:off x="0" y="1151640"/>
          <a:ext cx="2248920" cy="39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r">
            <a:lnSpc>
              <a:spcPct val="100000"/>
            </a:lnSpc>
          </a:pPr>
          <a:r>
            <a:rPr lang="pt-BR" sz="1000" b="1" strike="noStrike" spc="-1">
              <a:solidFill>
                <a:srgbClr val="0070C0"/>
              </a:solidFill>
              <a:latin typeface="Agency FB"/>
              <a:ea typeface="DejaVu Sans"/>
            </a:rPr>
            <a:t>UNIVERSIDADE FEDERAL DE SANTA CATARINA</a:t>
          </a:r>
          <a:endParaRPr lang="pt-BR" sz="1000" b="0" strike="noStrike" spc="-1">
            <a:latin typeface="Times New Roman"/>
          </a:endParaRPr>
        </a:p>
        <a:p>
          <a:pPr algn="r">
            <a:lnSpc>
              <a:spcPct val="100000"/>
            </a:lnSpc>
          </a:pPr>
          <a:r>
            <a:rPr lang="pt-BR" sz="1000" b="1" strike="noStrike" spc="-1">
              <a:solidFill>
                <a:srgbClr val="0070C0"/>
              </a:solidFill>
              <a:latin typeface="Agency FB"/>
              <a:ea typeface="DejaVu Sans"/>
            </a:rPr>
            <a:t>PRÓ-REITORIA DE ADMINISTRAÇÃO - PROAD</a:t>
          </a:r>
          <a:endParaRPr lang="pt-BR" sz="10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855360</xdr:colOff>
      <xdr:row>22</xdr:row>
      <xdr:rowOff>152280</xdr:rowOff>
    </xdr:from>
    <xdr:to>
      <xdr:col>1</xdr:col>
      <xdr:colOff>960120</xdr:colOff>
      <xdr:row>28</xdr:row>
      <xdr:rowOff>21960</xdr:rowOff>
    </xdr:to>
    <xdr:pic>
      <xdr:nvPicPr>
        <xdr:cNvPr id="9" name="Imagem 16"/>
        <xdr:cNvPicPr/>
      </xdr:nvPicPr>
      <xdr:blipFill>
        <a:blip xmlns:r="http://schemas.openxmlformats.org/officeDocument/2006/relationships" r:embed="rId4"/>
        <a:srcRect l="22665" t="13351" r="22665" b="7311"/>
        <a:stretch/>
      </xdr:blipFill>
      <xdr:spPr>
        <a:xfrm>
          <a:off x="855360" y="4943160"/>
          <a:ext cx="1283760" cy="106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63360</xdr:colOff>
      <xdr:row>27</xdr:row>
      <xdr:rowOff>181080</xdr:rowOff>
    </xdr:from>
    <xdr:to>
      <xdr:col>1</xdr:col>
      <xdr:colOff>1060200</xdr:colOff>
      <xdr:row>34</xdr:row>
      <xdr:rowOff>141480</xdr:rowOff>
    </xdr:to>
    <xdr:sp macro="" textlink="">
      <xdr:nvSpPr>
        <xdr:cNvPr id="10" name="CustomShape 1"/>
        <xdr:cNvSpPr/>
      </xdr:nvSpPr>
      <xdr:spPr>
        <a:xfrm>
          <a:off x="63360" y="5972040"/>
          <a:ext cx="2175840" cy="1265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gency FB"/>
              <a:ea typeface="DejaVu Sans"/>
            </a:rPr>
            <a:t>DEPARTAMENTO DE LICITAÇÕES  DPL/PROAD</a:t>
          </a:r>
          <a:endParaRPr lang="pt-BR" sz="1200" b="0" strike="noStrike" spc="-1">
            <a:latin typeface="Times New Roman"/>
          </a:endParaRPr>
        </a:p>
        <a:p>
          <a:pPr algn="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 algn="r">
            <a:lnSpc>
              <a:spcPct val="100000"/>
            </a:lnSpc>
          </a:pPr>
          <a:r>
            <a:rPr lang="pt-BR" sz="1000" b="1" strike="noStrike" spc="-1">
              <a:solidFill>
                <a:srgbClr val="FFFFFF"/>
              </a:solidFill>
              <a:latin typeface="Agency FB"/>
              <a:ea typeface="DejaVu Sans"/>
            </a:rPr>
            <a:t>Av. Desembargador Vitor Lima, 222</a:t>
          </a:r>
          <a:endParaRPr lang="pt-BR" sz="1000" b="0" strike="noStrike" spc="-1">
            <a:latin typeface="Times New Roman"/>
          </a:endParaRPr>
        </a:p>
        <a:p>
          <a:pPr algn="r">
            <a:lnSpc>
              <a:spcPct val="100000"/>
            </a:lnSpc>
          </a:pPr>
          <a:r>
            <a:rPr lang="pt-BR" sz="1000" b="1" strike="noStrike" spc="-1">
              <a:solidFill>
                <a:srgbClr val="FFFFFF"/>
              </a:solidFill>
              <a:latin typeface="Agency FB"/>
              <a:ea typeface="DejaVu Sans"/>
            </a:rPr>
            <a:t>Sala 501 – Reitoria II</a:t>
          </a:r>
          <a:endParaRPr lang="pt-BR" sz="1000" b="0" strike="noStrike" spc="-1">
            <a:latin typeface="Times New Roman"/>
          </a:endParaRPr>
        </a:p>
        <a:p>
          <a:pPr algn="r">
            <a:lnSpc>
              <a:spcPct val="100000"/>
            </a:lnSpc>
          </a:pPr>
          <a:r>
            <a:rPr lang="pt-BR" sz="1000" b="1" strike="noStrike" spc="-1">
              <a:solidFill>
                <a:srgbClr val="FFFFFF"/>
              </a:solidFill>
              <a:latin typeface="Agency FB"/>
              <a:ea typeface="DejaVu Sans"/>
            </a:rPr>
            <a:t>Trindade – Florianópolis – SC</a:t>
          </a:r>
          <a:endParaRPr lang="pt-BR" sz="1000" b="0" strike="noStrike" spc="-1">
            <a:latin typeface="Times New Roman"/>
          </a:endParaRPr>
        </a:p>
        <a:p>
          <a:pPr algn="r">
            <a:lnSpc>
              <a:spcPct val="100000"/>
            </a:lnSpc>
          </a:pPr>
          <a:r>
            <a:rPr lang="pt-BR" sz="1000" b="1" strike="noStrike" spc="-1">
              <a:solidFill>
                <a:srgbClr val="FFFFFF"/>
              </a:solidFill>
              <a:latin typeface="Agency FB"/>
              <a:ea typeface="DejaVu Sans"/>
            </a:rPr>
            <a:t>88.040-400 </a:t>
          </a:r>
          <a:endParaRPr lang="pt-BR" sz="10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95400</xdr:colOff>
      <xdr:row>30</xdr:row>
      <xdr:rowOff>74880</xdr:rowOff>
    </xdr:from>
    <xdr:to>
      <xdr:col>1</xdr:col>
      <xdr:colOff>975960</xdr:colOff>
      <xdr:row>30</xdr:row>
      <xdr:rowOff>103320</xdr:rowOff>
    </xdr:to>
    <xdr:sp macro="" textlink="">
      <xdr:nvSpPr>
        <xdr:cNvPr id="11" name="CustomShape 1"/>
        <xdr:cNvSpPr/>
      </xdr:nvSpPr>
      <xdr:spPr>
        <a:xfrm>
          <a:off x="95400" y="6437520"/>
          <a:ext cx="2059560" cy="28440"/>
        </a:xfrm>
        <a:prstGeom prst="rect">
          <a:avLst/>
        </a:prstGeom>
        <a:solidFill>
          <a:srgbClr val="0070C0"/>
        </a:solidFill>
        <a:ln>
          <a:noFill/>
        </a:ln>
        <a:effectLst>
          <a:outerShdw blurRad="50800" dist="38100" dir="5400000" algn="t" rotWithShape="0">
            <a:srgbClr val="000000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10440</xdr:colOff>
      <xdr:row>0</xdr:row>
      <xdr:rowOff>63360</xdr:rowOff>
    </xdr:from>
    <xdr:to>
      <xdr:col>21</xdr:col>
      <xdr:colOff>643680</xdr:colOff>
      <xdr:row>4</xdr:row>
      <xdr:rowOff>121680</xdr:rowOff>
    </xdr:to>
    <xdr:sp macro="" textlink="">
      <xdr:nvSpPr>
        <xdr:cNvPr id="12" name="CustomShape 1"/>
        <xdr:cNvSpPr/>
      </xdr:nvSpPr>
      <xdr:spPr>
        <a:xfrm>
          <a:off x="2368800" y="63360"/>
          <a:ext cx="13926240" cy="1067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3200" b="1" strike="noStrike" spc="-1">
              <a:solidFill>
                <a:srgbClr val="000000"/>
              </a:solidFill>
              <a:latin typeface="Agency FB"/>
              <a:ea typeface="DejaVu Sans"/>
            </a:rPr>
            <a:t>QUADRO DE INDICADORES E AGENDA</a:t>
          </a:r>
          <a:endParaRPr lang="pt-BR" sz="3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100440</xdr:colOff>
      <xdr:row>24</xdr:row>
      <xdr:rowOff>47520</xdr:rowOff>
    </xdr:from>
    <xdr:to>
      <xdr:col>4</xdr:col>
      <xdr:colOff>945360</xdr:colOff>
      <xdr:row>29</xdr:row>
      <xdr:rowOff>173520</xdr:rowOff>
    </xdr:to>
    <xdr:pic>
      <xdr:nvPicPr>
        <xdr:cNvPr id="13" name="Picture 2"/>
        <xdr:cNvPicPr/>
      </xdr:nvPicPr>
      <xdr:blipFill>
        <a:blip xmlns:r="http://schemas.openxmlformats.org/officeDocument/2006/relationships" r:embed="rId5"/>
        <a:stretch/>
      </xdr:blipFill>
      <xdr:spPr>
        <a:xfrm>
          <a:off x="2458800" y="5267160"/>
          <a:ext cx="1086120" cy="10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799920</xdr:colOff>
      <xdr:row>23</xdr:row>
      <xdr:rowOff>133200</xdr:rowOff>
    </xdr:from>
    <xdr:to>
      <xdr:col>21</xdr:col>
      <xdr:colOff>76680</xdr:colOff>
      <xdr:row>30</xdr:row>
      <xdr:rowOff>48600</xdr:rowOff>
    </xdr:to>
    <xdr:sp macro="" textlink="">
      <xdr:nvSpPr>
        <xdr:cNvPr id="14" name="CustomShape 1"/>
        <xdr:cNvSpPr/>
      </xdr:nvSpPr>
      <xdr:spPr>
        <a:xfrm>
          <a:off x="10544400" y="5162400"/>
          <a:ext cx="5183640" cy="1248840"/>
        </a:xfrm>
        <a:prstGeom prst="roundRect">
          <a:avLst>
            <a:gd name="adj" fmla="val 16667"/>
          </a:avLst>
        </a:prstGeom>
        <a:ln>
          <a:rou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rial Narrow"/>
            </a:rPr>
            <a:t>Ética, eficiência, honestidade, legalidade, transparência e trabalho coletivo.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13</xdr:col>
      <xdr:colOff>781200</xdr:colOff>
      <xdr:row>24</xdr:row>
      <xdr:rowOff>42480</xdr:rowOff>
    </xdr:from>
    <xdr:to>
      <xdr:col>14</xdr:col>
      <xdr:colOff>812160</xdr:colOff>
      <xdr:row>29</xdr:row>
      <xdr:rowOff>173520</xdr:rowOff>
    </xdr:to>
    <xdr:pic>
      <xdr:nvPicPr>
        <xdr:cNvPr id="15" name="Picture 4"/>
        <xdr:cNvPicPr/>
      </xdr:nvPicPr>
      <xdr:blipFill>
        <a:blip xmlns:r="http://schemas.openxmlformats.org/officeDocument/2006/relationships" r:embed="rId6"/>
        <a:stretch/>
      </xdr:blipFill>
      <xdr:spPr>
        <a:xfrm>
          <a:off x="9416880" y="5262120"/>
          <a:ext cx="1139760" cy="10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352440</xdr:colOff>
      <xdr:row>2</xdr:row>
      <xdr:rowOff>111240</xdr:rowOff>
    </xdr:from>
    <xdr:to>
      <xdr:col>21</xdr:col>
      <xdr:colOff>513000</xdr:colOff>
      <xdr:row>7</xdr:row>
      <xdr:rowOff>17280</xdr:rowOff>
    </xdr:to>
    <xdr:sp macro="" textlink="">
      <xdr:nvSpPr>
        <xdr:cNvPr id="16" name="CustomShape 1"/>
        <xdr:cNvSpPr/>
      </xdr:nvSpPr>
      <xdr:spPr>
        <a:xfrm>
          <a:off x="14068440" y="568440"/>
          <a:ext cx="2095920" cy="1067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r">
            <a:lnSpc>
              <a:spcPct val="100000"/>
            </a:lnSpc>
          </a:pPr>
          <a:r>
            <a:rPr lang="pt-BR" sz="8000" b="1" strike="noStrike" spc="-1">
              <a:solidFill>
                <a:srgbClr val="0070C0"/>
              </a:solidFill>
              <a:latin typeface="Agency FB"/>
              <a:ea typeface="DejaVu Sans"/>
            </a:rPr>
            <a:t>2019</a:t>
          </a:r>
          <a:endParaRPr lang="pt-BR" sz="8000" b="0" strike="noStrike" spc="-1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615960</xdr:colOff>
      <xdr:row>4</xdr:row>
      <xdr:rowOff>48600</xdr:rowOff>
    </xdr:from>
    <xdr:to>
      <xdr:col>3</xdr:col>
      <xdr:colOff>972360</xdr:colOff>
      <xdr:row>5</xdr:row>
      <xdr:rowOff>133200</xdr:rowOff>
    </xdr:to>
    <xdr:sp macro="" textlink="">
      <xdr:nvSpPr>
        <xdr:cNvPr id="15" name="CustomShape 1"/>
        <xdr:cNvSpPr/>
      </xdr:nvSpPr>
      <xdr:spPr>
        <a:xfrm>
          <a:off x="2238120" y="886680"/>
          <a:ext cx="356400" cy="284400"/>
        </a:xfrm>
        <a:prstGeom prst="roundRect">
          <a:avLst>
            <a:gd name="adj" fmla="val 16667"/>
          </a:avLst>
        </a:prstGeom>
        <a:solidFill>
          <a:srgbClr val="FAE39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3</xdr:col>
      <xdr:colOff>967680</xdr:colOff>
      <xdr:row>4</xdr:row>
      <xdr:rowOff>48600</xdr:rowOff>
    </xdr:from>
    <xdr:to>
      <xdr:col>4</xdr:col>
      <xdr:colOff>446310</xdr:colOff>
      <xdr:row>5</xdr:row>
      <xdr:rowOff>133200</xdr:rowOff>
    </xdr:to>
    <xdr:sp macro="" textlink="">
      <xdr:nvSpPr>
        <xdr:cNvPr id="16" name="CustomShape 1"/>
        <xdr:cNvSpPr/>
      </xdr:nvSpPr>
      <xdr:spPr>
        <a:xfrm>
          <a:off x="2589840" y="886680"/>
          <a:ext cx="1319760" cy="284400"/>
        </a:xfrm>
        <a:prstGeom prst="roundRect">
          <a:avLst>
            <a:gd name="adj" fmla="val 16667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Calibri"/>
            </a:rPr>
            <a:t>Deserto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2</xdr:col>
      <xdr:colOff>100800</xdr:colOff>
      <xdr:row>4</xdr:row>
      <xdr:rowOff>48240</xdr:rowOff>
    </xdr:from>
    <xdr:to>
      <xdr:col>2</xdr:col>
      <xdr:colOff>467280</xdr:colOff>
      <xdr:row>5</xdr:row>
      <xdr:rowOff>132480</xdr:rowOff>
    </xdr:to>
    <xdr:sp macro="" textlink="">
      <xdr:nvSpPr>
        <xdr:cNvPr id="17" name="CustomShape 1"/>
        <xdr:cNvSpPr/>
      </xdr:nvSpPr>
      <xdr:spPr>
        <a:xfrm>
          <a:off x="554040" y="886320"/>
          <a:ext cx="366480" cy="284040"/>
        </a:xfrm>
        <a:prstGeom prst="roundRect">
          <a:avLst>
            <a:gd name="adj" fmla="val 16667"/>
          </a:avLst>
        </a:prstGeom>
        <a:solidFill>
          <a:srgbClr val="C4D79B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2</xdr:col>
      <xdr:colOff>462240</xdr:colOff>
      <xdr:row>4</xdr:row>
      <xdr:rowOff>48240</xdr:rowOff>
    </xdr:from>
    <xdr:to>
      <xdr:col>3</xdr:col>
      <xdr:colOff>549720</xdr:colOff>
      <xdr:row>5</xdr:row>
      <xdr:rowOff>132480</xdr:rowOff>
    </xdr:to>
    <xdr:sp macro="" textlink="">
      <xdr:nvSpPr>
        <xdr:cNvPr id="18" name="CustomShape 1"/>
        <xdr:cNvSpPr/>
      </xdr:nvSpPr>
      <xdr:spPr>
        <a:xfrm>
          <a:off x="915480" y="886320"/>
          <a:ext cx="1256400" cy="284040"/>
        </a:xfrm>
        <a:prstGeom prst="roundRect">
          <a:avLst>
            <a:gd name="adj" fmla="val 16667"/>
          </a:avLst>
        </a:prstGeom>
        <a:noFill/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Calibri"/>
            </a:rPr>
            <a:t>Consolidado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2</xdr:col>
      <xdr:colOff>100800</xdr:colOff>
      <xdr:row>2</xdr:row>
      <xdr:rowOff>115560</xdr:rowOff>
    </xdr:from>
    <xdr:to>
      <xdr:col>8</xdr:col>
      <xdr:colOff>5585032</xdr:colOff>
      <xdr:row>4</xdr:row>
      <xdr:rowOff>5066</xdr:rowOff>
    </xdr:to>
    <xdr:sp macro="" textlink="">
      <xdr:nvSpPr>
        <xdr:cNvPr id="19" name="CustomShape 1"/>
        <xdr:cNvSpPr/>
      </xdr:nvSpPr>
      <xdr:spPr>
        <a:xfrm>
          <a:off x="554040" y="553680"/>
          <a:ext cx="11506320" cy="284040"/>
        </a:xfrm>
        <a:prstGeom prst="roundRect">
          <a:avLst>
            <a:gd name="adj" fmla="val 16667"/>
          </a:avLst>
        </a:prstGeom>
        <a:solidFill>
          <a:schemeClr val="accent1">
            <a:lumMod val="60000"/>
            <a:lumOff val="40000"/>
          </a:schemeClr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Calibri"/>
            </a:rPr>
            <a:t>Legenda | Processo finalizados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263520</xdr:colOff>
      <xdr:row>4</xdr:row>
      <xdr:rowOff>48600</xdr:rowOff>
    </xdr:from>
    <xdr:to>
      <xdr:col>5</xdr:col>
      <xdr:colOff>238319</xdr:colOff>
      <xdr:row>5</xdr:row>
      <xdr:rowOff>133200</xdr:rowOff>
    </xdr:to>
    <xdr:sp macro="" textlink="">
      <xdr:nvSpPr>
        <xdr:cNvPr id="20" name="CustomShape 1"/>
        <xdr:cNvSpPr/>
      </xdr:nvSpPr>
      <xdr:spPr>
        <a:xfrm>
          <a:off x="3528360" y="886680"/>
          <a:ext cx="459000" cy="284400"/>
        </a:xfrm>
        <a:prstGeom prst="roundRect">
          <a:avLst>
            <a:gd name="adj" fmla="val 16667"/>
          </a:avLst>
        </a:prstGeom>
        <a:solidFill>
          <a:srgbClr val="DA9694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5</xdr:col>
      <xdr:colOff>233280</xdr:colOff>
      <xdr:row>4</xdr:row>
      <xdr:rowOff>48600</xdr:rowOff>
    </xdr:from>
    <xdr:to>
      <xdr:col>7</xdr:col>
      <xdr:colOff>231480</xdr:colOff>
      <xdr:row>5</xdr:row>
      <xdr:rowOff>133200</xdr:rowOff>
    </xdr:to>
    <xdr:sp macro="" textlink="">
      <xdr:nvSpPr>
        <xdr:cNvPr id="21" name="CustomShape 1"/>
        <xdr:cNvSpPr/>
      </xdr:nvSpPr>
      <xdr:spPr>
        <a:xfrm>
          <a:off x="3982320" y="886680"/>
          <a:ext cx="1449000" cy="284400"/>
        </a:xfrm>
        <a:prstGeom prst="roundRect">
          <a:avLst>
            <a:gd name="adj" fmla="val 16667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Calibri"/>
            </a:rPr>
            <a:t>Fracassado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7</xdr:col>
      <xdr:colOff>148320</xdr:colOff>
      <xdr:row>4</xdr:row>
      <xdr:rowOff>48600</xdr:rowOff>
    </xdr:from>
    <xdr:to>
      <xdr:col>7</xdr:col>
      <xdr:colOff>504720</xdr:colOff>
      <xdr:row>5</xdr:row>
      <xdr:rowOff>133200</xdr:rowOff>
    </xdr:to>
    <xdr:sp macro="" textlink="">
      <xdr:nvSpPr>
        <xdr:cNvPr id="22" name="CustomShape 1"/>
        <xdr:cNvSpPr/>
      </xdr:nvSpPr>
      <xdr:spPr>
        <a:xfrm>
          <a:off x="5348160" y="886680"/>
          <a:ext cx="356400" cy="284400"/>
        </a:xfrm>
        <a:prstGeom prst="roundRect">
          <a:avLst>
            <a:gd name="adj" fmla="val 16667"/>
          </a:avLst>
        </a:prstGeom>
        <a:solidFill>
          <a:srgbClr val="FABF8F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7</xdr:col>
      <xdr:colOff>500040</xdr:colOff>
      <xdr:row>4</xdr:row>
      <xdr:rowOff>48600</xdr:rowOff>
    </xdr:from>
    <xdr:to>
      <xdr:col>8</xdr:col>
      <xdr:colOff>874800</xdr:colOff>
      <xdr:row>5</xdr:row>
      <xdr:rowOff>133200</xdr:rowOff>
    </xdr:to>
    <xdr:sp macro="" textlink="">
      <xdr:nvSpPr>
        <xdr:cNvPr id="23" name="CustomShape 1"/>
        <xdr:cNvSpPr/>
      </xdr:nvSpPr>
      <xdr:spPr>
        <a:xfrm>
          <a:off x="5699880" y="886680"/>
          <a:ext cx="1483560" cy="284400"/>
        </a:xfrm>
        <a:prstGeom prst="roundRect">
          <a:avLst>
            <a:gd name="adj" fmla="val 16667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Calibri"/>
            </a:rPr>
            <a:t>Revogado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8</xdr:col>
      <xdr:colOff>882000</xdr:colOff>
      <xdr:row>4</xdr:row>
      <xdr:rowOff>48600</xdr:rowOff>
    </xdr:from>
    <xdr:to>
      <xdr:col>8</xdr:col>
      <xdr:colOff>1238400</xdr:colOff>
      <xdr:row>5</xdr:row>
      <xdr:rowOff>133200</xdr:rowOff>
    </xdr:to>
    <xdr:sp macro="" textlink="">
      <xdr:nvSpPr>
        <xdr:cNvPr id="24" name="CustomShape 1"/>
        <xdr:cNvSpPr/>
      </xdr:nvSpPr>
      <xdr:spPr>
        <a:xfrm>
          <a:off x="7190640" y="886680"/>
          <a:ext cx="356400" cy="284400"/>
        </a:xfrm>
        <a:prstGeom prst="roundRect">
          <a:avLst>
            <a:gd name="adj" fmla="val 16667"/>
          </a:avLst>
        </a:prstGeom>
        <a:solidFill>
          <a:srgbClr val="B1A0C7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8</xdr:col>
      <xdr:colOff>1233720</xdr:colOff>
      <xdr:row>4</xdr:row>
      <xdr:rowOff>48600</xdr:rowOff>
    </xdr:from>
    <xdr:to>
      <xdr:col>8</xdr:col>
      <xdr:colOff>2456280</xdr:colOff>
      <xdr:row>5</xdr:row>
      <xdr:rowOff>133200</xdr:rowOff>
    </xdr:to>
    <xdr:sp macro="" textlink="">
      <xdr:nvSpPr>
        <xdr:cNvPr id="25" name="CustomShape 1"/>
        <xdr:cNvSpPr/>
      </xdr:nvSpPr>
      <xdr:spPr>
        <a:xfrm>
          <a:off x="7542360" y="886680"/>
          <a:ext cx="1222560" cy="284400"/>
        </a:xfrm>
        <a:prstGeom prst="roundRect">
          <a:avLst>
            <a:gd name="adj" fmla="val 16667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Calibri"/>
            </a:rPr>
            <a:t>Cancelado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8</xdr:col>
      <xdr:colOff>2463120</xdr:colOff>
      <xdr:row>4</xdr:row>
      <xdr:rowOff>48600</xdr:rowOff>
    </xdr:from>
    <xdr:to>
      <xdr:col>8</xdr:col>
      <xdr:colOff>2819520</xdr:colOff>
      <xdr:row>5</xdr:row>
      <xdr:rowOff>133200</xdr:rowOff>
    </xdr:to>
    <xdr:sp macro="" textlink="">
      <xdr:nvSpPr>
        <xdr:cNvPr id="26" name="CustomShape 1"/>
        <xdr:cNvSpPr/>
      </xdr:nvSpPr>
      <xdr:spPr>
        <a:xfrm>
          <a:off x="8771760" y="886680"/>
          <a:ext cx="356400" cy="284400"/>
        </a:xfrm>
        <a:prstGeom prst="roundRect">
          <a:avLst>
            <a:gd name="adj" fmla="val 16667"/>
          </a:avLst>
        </a:prstGeom>
        <a:solidFill>
          <a:schemeClr val="bg1">
            <a:lumMod val="75000"/>
          </a:schemeClr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8</xdr:col>
      <xdr:colOff>2814840</xdr:colOff>
      <xdr:row>4</xdr:row>
      <xdr:rowOff>48600</xdr:rowOff>
    </xdr:from>
    <xdr:to>
      <xdr:col>8</xdr:col>
      <xdr:colOff>4037400</xdr:colOff>
      <xdr:row>5</xdr:row>
      <xdr:rowOff>133200</xdr:rowOff>
    </xdr:to>
    <xdr:sp macro="" textlink="">
      <xdr:nvSpPr>
        <xdr:cNvPr id="27" name="CustomShape 1"/>
        <xdr:cNvSpPr/>
      </xdr:nvSpPr>
      <xdr:spPr>
        <a:xfrm>
          <a:off x="9123480" y="886680"/>
          <a:ext cx="1222560" cy="284400"/>
        </a:xfrm>
        <a:prstGeom prst="roundRect">
          <a:avLst>
            <a:gd name="adj" fmla="val 16667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Calibri"/>
            </a:rPr>
            <a:t>Arquivado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8</xdr:col>
      <xdr:colOff>4044240</xdr:colOff>
      <xdr:row>4</xdr:row>
      <xdr:rowOff>48600</xdr:rowOff>
    </xdr:from>
    <xdr:to>
      <xdr:col>8</xdr:col>
      <xdr:colOff>4400640</xdr:colOff>
      <xdr:row>5</xdr:row>
      <xdr:rowOff>133200</xdr:rowOff>
    </xdr:to>
    <xdr:sp macro="" textlink="">
      <xdr:nvSpPr>
        <xdr:cNvPr id="28" name="CustomShape 1"/>
        <xdr:cNvSpPr/>
      </xdr:nvSpPr>
      <xdr:spPr>
        <a:xfrm>
          <a:off x="10352880" y="886680"/>
          <a:ext cx="356400" cy="284400"/>
        </a:xfrm>
        <a:prstGeom prst="roundRect">
          <a:avLst>
            <a:gd name="adj" fmla="val 16667"/>
          </a:avLst>
        </a:prstGeom>
        <a:solidFill>
          <a:schemeClr val="accent5">
            <a:lumMod val="75000"/>
          </a:schemeClr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8</xdr:col>
      <xdr:colOff>4395960</xdr:colOff>
      <xdr:row>4</xdr:row>
      <xdr:rowOff>48600</xdr:rowOff>
    </xdr:from>
    <xdr:to>
      <xdr:col>8</xdr:col>
      <xdr:colOff>5618520</xdr:colOff>
      <xdr:row>5</xdr:row>
      <xdr:rowOff>133200</xdr:rowOff>
    </xdr:to>
    <xdr:sp macro="" textlink="">
      <xdr:nvSpPr>
        <xdr:cNvPr id="29" name="CustomShape 1"/>
        <xdr:cNvSpPr/>
      </xdr:nvSpPr>
      <xdr:spPr>
        <a:xfrm>
          <a:off x="10704600" y="886680"/>
          <a:ext cx="1222560" cy="284400"/>
        </a:xfrm>
        <a:prstGeom prst="roundRect">
          <a:avLst>
            <a:gd name="adj" fmla="val 16667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Calibri"/>
            </a:rPr>
            <a:t>Transportado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276120</xdr:colOff>
      <xdr:row>34</xdr:row>
      <xdr:rowOff>19080</xdr:rowOff>
    </xdr:from>
    <xdr:to>
      <xdr:col>25</xdr:col>
      <xdr:colOff>1246320</xdr:colOff>
      <xdr:row>42</xdr:row>
      <xdr:rowOff>55830</xdr:rowOff>
    </xdr:to>
    <xdr:pic>
      <xdr:nvPicPr>
        <xdr:cNvPr id="30" name="Imagem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21101400" y="6562440"/>
          <a:ext cx="1615320" cy="1580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466650</xdr:colOff>
      <xdr:row>30</xdr:row>
      <xdr:rowOff>91800</xdr:rowOff>
    </xdr:from>
    <xdr:to>
      <xdr:col>10</xdr:col>
      <xdr:colOff>369855</xdr:colOff>
      <xdr:row>44</xdr:row>
      <xdr:rowOff>147630</xdr:rowOff>
    </xdr:to>
    <xdr:graphicFrame macro="">
      <xdr:nvGraphicFramePr>
        <xdr:cNvPr id="31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428625</xdr:colOff>
      <xdr:row>48</xdr:row>
      <xdr:rowOff>6120</xdr:rowOff>
    </xdr:from>
    <xdr:to>
      <xdr:col>11</xdr:col>
      <xdr:colOff>732600</xdr:colOff>
      <xdr:row>62</xdr:row>
      <xdr:rowOff>53745</xdr:rowOff>
    </xdr:to>
    <xdr:graphicFrame macro="">
      <xdr:nvGraphicFramePr>
        <xdr:cNvPr id="32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238125</xdr:colOff>
      <xdr:row>66</xdr:row>
      <xdr:rowOff>197760</xdr:rowOff>
    </xdr:from>
    <xdr:to>
      <xdr:col>11</xdr:col>
      <xdr:colOff>541605</xdr:colOff>
      <xdr:row>81</xdr:row>
      <xdr:rowOff>54885</xdr:rowOff>
    </xdr:to>
    <xdr:graphicFrame macro="">
      <xdr:nvGraphicFramePr>
        <xdr:cNvPr id="33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228600</xdr:colOff>
      <xdr:row>85</xdr:row>
      <xdr:rowOff>122760</xdr:rowOff>
    </xdr:from>
    <xdr:to>
      <xdr:col>11</xdr:col>
      <xdr:colOff>532080</xdr:colOff>
      <xdr:row>98</xdr:row>
      <xdr:rowOff>159600</xdr:rowOff>
    </xdr:to>
    <xdr:graphicFrame macro="">
      <xdr:nvGraphicFramePr>
        <xdr:cNvPr id="34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12</xdr:col>
      <xdr:colOff>304920</xdr:colOff>
      <xdr:row>85</xdr:row>
      <xdr:rowOff>122760</xdr:rowOff>
    </xdr:from>
    <xdr:to>
      <xdr:col>22</xdr:col>
      <xdr:colOff>398880</xdr:colOff>
      <xdr:row>98</xdr:row>
      <xdr:rowOff>159600</xdr:rowOff>
    </xdr:to>
    <xdr:graphicFrame macro="">
      <xdr:nvGraphicFramePr>
        <xdr:cNvPr id="35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4</xdr:col>
      <xdr:colOff>181080</xdr:colOff>
      <xdr:row>106</xdr:row>
      <xdr:rowOff>66600</xdr:rowOff>
    </xdr:from>
    <xdr:to>
      <xdr:col>11</xdr:col>
      <xdr:colOff>484560</xdr:colOff>
      <xdr:row>120</xdr:row>
      <xdr:rowOff>122430</xdr:rowOff>
    </xdr:to>
    <xdr:graphicFrame macro="">
      <xdr:nvGraphicFramePr>
        <xdr:cNvPr id="36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85680</xdr:colOff>
      <xdr:row>160</xdr:row>
      <xdr:rowOff>85680</xdr:rowOff>
    </xdr:from>
    <xdr:to>
      <xdr:col>22</xdr:col>
      <xdr:colOff>512790</xdr:colOff>
      <xdr:row>176</xdr:row>
      <xdr:rowOff>179475</xdr:rowOff>
    </xdr:to>
    <xdr:graphicFrame macro="">
      <xdr:nvGraphicFramePr>
        <xdr:cNvPr id="37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3</xdr:col>
      <xdr:colOff>0</xdr:colOff>
      <xdr:row>7</xdr:row>
      <xdr:rowOff>52305</xdr:rowOff>
    </xdr:from>
    <xdr:to>
      <xdr:col>4</xdr:col>
      <xdr:colOff>0</xdr:colOff>
      <xdr:row>9</xdr:row>
      <xdr:rowOff>76200</xdr:rowOff>
    </xdr:to>
    <xdr:sp macro="" textlink="">
      <xdr:nvSpPr>
        <xdr:cNvPr id="38" name="CustomShape 1"/>
        <xdr:cNvSpPr/>
      </xdr:nvSpPr>
      <xdr:spPr>
        <a:xfrm>
          <a:off x="3543300" y="1452480"/>
          <a:ext cx="1209675" cy="404895"/>
        </a:xfrm>
        <a:prstGeom prst="round2DiagRect">
          <a:avLst/>
        </a:prstGeom>
        <a:solidFill>
          <a:srgbClr val="5B9BD5"/>
        </a:solidFill>
        <a:ln w="19080">
          <a:solidFill>
            <a:schemeClr val="bg1"/>
          </a:solidFill>
          <a:round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2015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absolute">
    <xdr:from>
      <xdr:col>4</xdr:col>
      <xdr:colOff>740057</xdr:colOff>
      <xdr:row>7</xdr:row>
      <xdr:rowOff>61665</xdr:rowOff>
    </xdr:from>
    <xdr:to>
      <xdr:col>6</xdr:col>
      <xdr:colOff>19050</xdr:colOff>
      <xdr:row>9</xdr:row>
      <xdr:rowOff>85560</xdr:rowOff>
    </xdr:to>
    <xdr:sp macro="" textlink="">
      <xdr:nvSpPr>
        <xdr:cNvPr id="39" name="CustomShape 1"/>
        <xdr:cNvSpPr/>
      </xdr:nvSpPr>
      <xdr:spPr>
        <a:xfrm>
          <a:off x="5493032" y="1461840"/>
          <a:ext cx="1231618" cy="404895"/>
        </a:xfrm>
        <a:prstGeom prst="round2DiagRect">
          <a:avLst/>
        </a:prstGeom>
        <a:solidFill>
          <a:srgbClr val="5B9BD5"/>
        </a:solidFill>
        <a:ln w="19080">
          <a:solidFill>
            <a:schemeClr val="bg1"/>
          </a:solidFill>
          <a:round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2016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absolute">
    <xdr:from>
      <xdr:col>6</xdr:col>
      <xdr:colOff>733425</xdr:colOff>
      <xdr:row>7</xdr:row>
      <xdr:rowOff>61860</xdr:rowOff>
    </xdr:from>
    <xdr:to>
      <xdr:col>8</xdr:col>
      <xdr:colOff>19049</xdr:colOff>
      <xdr:row>9</xdr:row>
      <xdr:rowOff>85755</xdr:rowOff>
    </xdr:to>
    <xdr:sp macro="" textlink="">
      <xdr:nvSpPr>
        <xdr:cNvPr id="40" name="CustomShape 1"/>
        <xdr:cNvSpPr/>
      </xdr:nvSpPr>
      <xdr:spPr>
        <a:xfrm>
          <a:off x="7439025" y="1462035"/>
          <a:ext cx="1238249" cy="404895"/>
        </a:xfrm>
        <a:prstGeom prst="round2DiagRect">
          <a:avLst/>
        </a:prstGeom>
        <a:solidFill>
          <a:srgbClr val="5B9BD5"/>
        </a:solidFill>
        <a:ln w="19080">
          <a:solidFill>
            <a:schemeClr val="bg1"/>
          </a:solidFill>
          <a:round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2017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absolute">
    <xdr:from>
      <xdr:col>9</xdr:col>
      <xdr:colOff>0</xdr:colOff>
      <xdr:row>7</xdr:row>
      <xdr:rowOff>61695</xdr:rowOff>
    </xdr:from>
    <xdr:to>
      <xdr:col>10</xdr:col>
      <xdr:colOff>28574</xdr:colOff>
      <xdr:row>9</xdr:row>
      <xdr:rowOff>85590</xdr:rowOff>
    </xdr:to>
    <xdr:sp macro="" textlink="">
      <xdr:nvSpPr>
        <xdr:cNvPr id="41" name="CustomShape 1"/>
        <xdr:cNvSpPr/>
      </xdr:nvSpPr>
      <xdr:spPr>
        <a:xfrm>
          <a:off x="9401175" y="1461870"/>
          <a:ext cx="1238249" cy="404895"/>
        </a:xfrm>
        <a:prstGeom prst="round2DiagRect">
          <a:avLst/>
        </a:prstGeom>
        <a:solidFill>
          <a:srgbClr val="5B9BD5"/>
        </a:solidFill>
        <a:ln w="19080">
          <a:solidFill>
            <a:schemeClr val="bg1"/>
          </a:solidFill>
          <a:round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2018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absolute">
    <xdr:from>
      <xdr:col>11</xdr:col>
      <xdr:colOff>9525</xdr:colOff>
      <xdr:row>7</xdr:row>
      <xdr:rowOff>52246</xdr:rowOff>
    </xdr:from>
    <xdr:to>
      <xdr:col>12</xdr:col>
      <xdr:colOff>9525</xdr:colOff>
      <xdr:row>9</xdr:row>
      <xdr:rowOff>76060</xdr:rowOff>
    </xdr:to>
    <xdr:sp macro="" textlink="">
      <xdr:nvSpPr>
        <xdr:cNvPr id="42" name="CustomShape 1"/>
        <xdr:cNvSpPr/>
      </xdr:nvSpPr>
      <xdr:spPr>
        <a:xfrm>
          <a:off x="11363325" y="1452421"/>
          <a:ext cx="1228725" cy="404814"/>
        </a:xfrm>
        <a:prstGeom prst="round2DiagRect">
          <a:avLst/>
        </a:prstGeom>
        <a:solidFill>
          <a:srgbClr val="5B9BD5"/>
        </a:solidFill>
        <a:ln w="19080">
          <a:solidFill>
            <a:schemeClr val="bg1"/>
          </a:solidFill>
          <a:round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2019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24</xdr:col>
      <xdr:colOff>304920</xdr:colOff>
      <xdr:row>50</xdr:row>
      <xdr:rowOff>38160</xdr:rowOff>
    </xdr:from>
    <xdr:to>
      <xdr:col>25</xdr:col>
      <xdr:colOff>1275120</xdr:colOff>
      <xdr:row>58</xdr:row>
      <xdr:rowOff>74910</xdr:rowOff>
    </xdr:to>
    <xdr:pic>
      <xdr:nvPicPr>
        <xdr:cNvPr id="44" name="Imagem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1130200" y="9629640"/>
          <a:ext cx="1615320" cy="1579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219240</xdr:colOff>
      <xdr:row>163</xdr:row>
      <xdr:rowOff>57240</xdr:rowOff>
    </xdr:from>
    <xdr:to>
      <xdr:col>25</xdr:col>
      <xdr:colOff>1189440</xdr:colOff>
      <xdr:row>171</xdr:row>
      <xdr:rowOff>113040</xdr:rowOff>
    </xdr:to>
    <xdr:pic>
      <xdr:nvPicPr>
        <xdr:cNvPr id="45" name="Imagem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21044520" y="31184640"/>
          <a:ext cx="1615320" cy="1580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104760</xdr:colOff>
      <xdr:row>4</xdr:row>
      <xdr:rowOff>171360</xdr:rowOff>
    </xdr:from>
    <xdr:to>
      <xdr:col>26</xdr:col>
      <xdr:colOff>503280</xdr:colOff>
      <xdr:row>18</xdr:row>
      <xdr:rowOff>17640</xdr:rowOff>
    </xdr:to>
    <xdr:sp macro="" textlink="">
      <xdr:nvSpPr>
        <xdr:cNvPr id="46" name="CustomShape 1"/>
        <xdr:cNvSpPr/>
      </xdr:nvSpPr>
      <xdr:spPr>
        <a:xfrm>
          <a:off x="21575160" y="990360"/>
          <a:ext cx="1910520" cy="2522880"/>
        </a:xfrm>
        <a:prstGeom prst="rect">
          <a:avLst/>
        </a:prstGeom>
        <a:solidFill>
          <a:srgbClr val="FFFFFF"/>
        </a:solidFill>
        <a:ln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Times New Roman"/>
            </a:rPr>
            <a:t>Esta forma representa um slicer. Os slicers podem ser usados, no mínimo, no Excel 2010.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Times New Roman"/>
            </a:rPr>
            <a:t>Caso a forma tenha sido modificada em uma versão anterior do Excel, ou a pasta de trabalho tenha sido salva no Excel 2003 ou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Times New Roman"/>
            </a:rPr>
            <a:t>anterior, o slicer não poderá ser usado.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26</xdr:col>
      <xdr:colOff>590400</xdr:colOff>
      <xdr:row>4</xdr:row>
      <xdr:rowOff>152280</xdr:rowOff>
    </xdr:from>
    <xdr:to>
      <xdr:col>27</xdr:col>
      <xdr:colOff>988920</xdr:colOff>
      <xdr:row>17</xdr:row>
      <xdr:rowOff>189000</xdr:rowOff>
    </xdr:to>
    <xdr:sp macro="" textlink="">
      <xdr:nvSpPr>
        <xdr:cNvPr id="47" name="CustomShape 1"/>
        <xdr:cNvSpPr/>
      </xdr:nvSpPr>
      <xdr:spPr>
        <a:xfrm>
          <a:off x="23572800" y="971280"/>
          <a:ext cx="1910520" cy="2522880"/>
        </a:xfrm>
        <a:prstGeom prst="rect">
          <a:avLst/>
        </a:prstGeom>
        <a:solidFill>
          <a:srgbClr val="FFFFFF"/>
        </a:solidFill>
        <a:ln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Times New Roman"/>
            </a:rPr>
            <a:t>Esta forma representa um slicer. Os slicers podem ser usados, no mínimo, no Excel 2010.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Times New Roman"/>
            </a:rPr>
            <a:t>Caso a forma tenha sido modificada em uma versão anterior do Excel, ou a pasta de trabalho tenha sido salva no Excel 2003 ou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Times New Roman"/>
            </a:rPr>
            <a:t>anterior, o slicer não poderá ser usado.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523800</xdr:colOff>
      <xdr:row>142</xdr:row>
      <xdr:rowOff>38160</xdr:rowOff>
    </xdr:from>
    <xdr:to>
      <xdr:col>13</xdr:col>
      <xdr:colOff>112830</xdr:colOff>
      <xdr:row>156</xdr:row>
      <xdr:rowOff>65415</xdr:rowOff>
    </xdr:to>
    <xdr:graphicFrame macro="">
      <xdr:nvGraphicFramePr>
        <xdr:cNvPr id="48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457200</xdr:colOff>
      <xdr:row>141</xdr:row>
      <xdr:rowOff>162000</xdr:rowOff>
    </xdr:from>
    <xdr:to>
      <xdr:col>24</xdr:col>
      <xdr:colOff>74880</xdr:colOff>
      <xdr:row>156</xdr:row>
      <xdr:rowOff>179790</xdr:rowOff>
    </xdr:to>
    <xdr:graphicFrame macro="">
      <xdr:nvGraphicFramePr>
        <xdr:cNvPr id="49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5</xdr:col>
      <xdr:colOff>409680</xdr:colOff>
      <xdr:row>227</xdr:row>
      <xdr:rowOff>152280</xdr:rowOff>
    </xdr:from>
    <xdr:to>
      <xdr:col>19</xdr:col>
      <xdr:colOff>55950</xdr:colOff>
      <xdr:row>241</xdr:row>
      <xdr:rowOff>17670</xdr:rowOff>
    </xdr:to>
    <xdr:graphicFrame macro="">
      <xdr:nvGraphicFramePr>
        <xdr:cNvPr id="50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5</xdr:col>
      <xdr:colOff>428760</xdr:colOff>
      <xdr:row>242</xdr:row>
      <xdr:rowOff>66600</xdr:rowOff>
    </xdr:from>
    <xdr:to>
      <xdr:col>19</xdr:col>
      <xdr:colOff>75030</xdr:colOff>
      <xdr:row>257</xdr:row>
      <xdr:rowOff>141480</xdr:rowOff>
    </xdr:to>
    <xdr:graphicFrame macro="">
      <xdr:nvGraphicFramePr>
        <xdr:cNvPr id="51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24</xdr:col>
      <xdr:colOff>219240</xdr:colOff>
      <xdr:row>230</xdr:row>
      <xdr:rowOff>57240</xdr:rowOff>
    </xdr:from>
    <xdr:to>
      <xdr:col>25</xdr:col>
      <xdr:colOff>1189440</xdr:colOff>
      <xdr:row>238</xdr:row>
      <xdr:rowOff>103515</xdr:rowOff>
    </xdr:to>
    <xdr:pic>
      <xdr:nvPicPr>
        <xdr:cNvPr id="52" name="Imagem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21044520" y="43948440"/>
          <a:ext cx="1615320" cy="1579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1</xdr:colOff>
      <xdr:row>261</xdr:row>
      <xdr:rowOff>57150</xdr:rowOff>
    </xdr:from>
    <xdr:to>
      <xdr:col>3</xdr:col>
      <xdr:colOff>1200151</xdr:colOff>
      <xdr:row>263</xdr:row>
      <xdr:rowOff>87870</xdr:rowOff>
    </xdr:to>
    <xdr:sp macro="" textlink="">
      <xdr:nvSpPr>
        <xdr:cNvPr id="53" name="CustomShape 1"/>
        <xdr:cNvSpPr/>
      </xdr:nvSpPr>
      <xdr:spPr>
        <a:xfrm>
          <a:off x="3543301" y="50196750"/>
          <a:ext cx="1200150" cy="411720"/>
        </a:xfrm>
        <a:prstGeom prst="round2SameRect">
          <a:avLst/>
        </a:prstGeom>
        <a:solidFill>
          <a:srgbClr val="5B9BD5"/>
        </a:solidFill>
        <a:ln w="19080">
          <a:solidFill>
            <a:schemeClr val="bg1"/>
          </a:solidFill>
          <a:round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Calibri"/>
            </a:rPr>
            <a:t>2015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absolute">
    <xdr:from>
      <xdr:col>4</xdr:col>
      <xdr:colOff>732660</xdr:colOff>
      <xdr:row>261</xdr:row>
      <xdr:rowOff>44372</xdr:rowOff>
    </xdr:from>
    <xdr:to>
      <xdr:col>6</xdr:col>
      <xdr:colOff>94</xdr:colOff>
      <xdr:row>263</xdr:row>
      <xdr:rowOff>74909</xdr:rowOff>
    </xdr:to>
    <xdr:sp macro="" textlink="">
      <xdr:nvSpPr>
        <xdr:cNvPr id="54" name="CustomShape 1"/>
        <xdr:cNvSpPr/>
      </xdr:nvSpPr>
      <xdr:spPr>
        <a:xfrm>
          <a:off x="5485635" y="50183972"/>
          <a:ext cx="1220059" cy="411537"/>
        </a:xfrm>
        <a:prstGeom prst="round2SameRect">
          <a:avLst/>
        </a:prstGeom>
        <a:solidFill>
          <a:srgbClr val="5B9BD5"/>
        </a:solidFill>
        <a:ln w="19080">
          <a:solidFill>
            <a:schemeClr val="bg1"/>
          </a:solidFill>
          <a:round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Calibri"/>
            </a:rPr>
            <a:t>2016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absolute">
    <xdr:from>
      <xdr:col>6</xdr:col>
      <xdr:colOff>732158</xdr:colOff>
      <xdr:row>261</xdr:row>
      <xdr:rowOff>53550</xdr:rowOff>
    </xdr:from>
    <xdr:to>
      <xdr:col>7</xdr:col>
      <xdr:colOff>1209591</xdr:colOff>
      <xdr:row>263</xdr:row>
      <xdr:rowOff>84270</xdr:rowOff>
    </xdr:to>
    <xdr:sp macro="" textlink="">
      <xdr:nvSpPr>
        <xdr:cNvPr id="55" name="CustomShape 1"/>
        <xdr:cNvSpPr/>
      </xdr:nvSpPr>
      <xdr:spPr>
        <a:xfrm>
          <a:off x="7437758" y="50193150"/>
          <a:ext cx="1220383" cy="411720"/>
        </a:xfrm>
        <a:prstGeom prst="round2SameRect">
          <a:avLst/>
        </a:prstGeom>
        <a:solidFill>
          <a:srgbClr val="5B9BD5"/>
        </a:solidFill>
        <a:ln w="19080">
          <a:solidFill>
            <a:schemeClr val="bg1"/>
          </a:solidFill>
          <a:round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Calibri"/>
            </a:rPr>
            <a:t>2017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absolute">
    <xdr:from>
      <xdr:col>8</xdr:col>
      <xdr:colOff>733935</xdr:colOff>
      <xdr:row>261</xdr:row>
      <xdr:rowOff>63270</xdr:rowOff>
    </xdr:from>
    <xdr:to>
      <xdr:col>10</xdr:col>
      <xdr:colOff>1369</xdr:colOff>
      <xdr:row>263</xdr:row>
      <xdr:rowOff>93990</xdr:rowOff>
    </xdr:to>
    <xdr:sp macro="" textlink="">
      <xdr:nvSpPr>
        <xdr:cNvPr id="56" name="CustomShape 1"/>
        <xdr:cNvSpPr/>
      </xdr:nvSpPr>
      <xdr:spPr>
        <a:xfrm>
          <a:off x="9392160" y="50202870"/>
          <a:ext cx="1220059" cy="411720"/>
        </a:xfrm>
        <a:prstGeom prst="round2SameRect">
          <a:avLst/>
        </a:prstGeom>
        <a:solidFill>
          <a:srgbClr val="5B9BD5"/>
        </a:solidFill>
        <a:ln w="19080">
          <a:solidFill>
            <a:schemeClr val="bg1"/>
          </a:solidFill>
          <a:round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Calibri"/>
            </a:rPr>
            <a:t>2018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absolute">
    <xdr:from>
      <xdr:col>10</xdr:col>
      <xdr:colOff>729519</xdr:colOff>
      <xdr:row>261</xdr:row>
      <xdr:rowOff>58590</xdr:rowOff>
    </xdr:from>
    <xdr:to>
      <xdr:col>11</xdr:col>
      <xdr:colOff>1210610</xdr:colOff>
      <xdr:row>263</xdr:row>
      <xdr:rowOff>89310</xdr:rowOff>
    </xdr:to>
    <xdr:sp macro="" textlink="">
      <xdr:nvSpPr>
        <xdr:cNvPr id="57" name="CustomShape 1"/>
        <xdr:cNvSpPr/>
      </xdr:nvSpPr>
      <xdr:spPr>
        <a:xfrm>
          <a:off x="11340369" y="50198190"/>
          <a:ext cx="1224041" cy="411720"/>
        </a:xfrm>
        <a:prstGeom prst="round2SameRect">
          <a:avLst/>
        </a:prstGeom>
        <a:solidFill>
          <a:srgbClr val="5B9BD5"/>
        </a:solidFill>
        <a:ln w="19080">
          <a:solidFill>
            <a:schemeClr val="bg1"/>
          </a:solidFill>
          <a:round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Calibri"/>
            </a:rPr>
            <a:t>2019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561960</xdr:colOff>
      <xdr:row>261</xdr:row>
      <xdr:rowOff>142920</xdr:rowOff>
    </xdr:from>
    <xdr:to>
      <xdr:col>28</xdr:col>
      <xdr:colOff>46080</xdr:colOff>
      <xdr:row>273</xdr:row>
      <xdr:rowOff>8310</xdr:rowOff>
    </xdr:to>
    <xdr:graphicFrame macro="">
      <xdr:nvGraphicFramePr>
        <xdr:cNvPr id="58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2</xdr:col>
      <xdr:colOff>1219200</xdr:colOff>
      <xdr:row>127</xdr:row>
      <xdr:rowOff>47460</xdr:rowOff>
    </xdr:from>
    <xdr:to>
      <xdr:col>3</xdr:col>
      <xdr:colOff>1200150</xdr:colOff>
      <xdr:row>129</xdr:row>
      <xdr:rowOff>123795</xdr:rowOff>
    </xdr:to>
    <xdr:sp macro="" textlink="">
      <xdr:nvSpPr>
        <xdr:cNvPr id="59" name="CustomShape 1"/>
        <xdr:cNvSpPr/>
      </xdr:nvSpPr>
      <xdr:spPr>
        <a:xfrm>
          <a:off x="3514725" y="24526710"/>
          <a:ext cx="1228725" cy="457335"/>
        </a:xfrm>
        <a:prstGeom prst="round2DiagRect">
          <a:avLst/>
        </a:prstGeom>
        <a:solidFill>
          <a:srgbClr val="5B9BD5"/>
        </a:solidFill>
        <a:ln w="19080">
          <a:solidFill>
            <a:schemeClr val="bg1"/>
          </a:solidFill>
          <a:round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alibri"/>
            </a:rPr>
            <a:t>2015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4</xdr:col>
      <xdr:colOff>739370</xdr:colOff>
      <xdr:row>127</xdr:row>
      <xdr:rowOff>47655</xdr:rowOff>
    </xdr:from>
    <xdr:to>
      <xdr:col>5</xdr:col>
      <xdr:colOff>1187017</xdr:colOff>
      <xdr:row>129</xdr:row>
      <xdr:rowOff>123990</xdr:rowOff>
    </xdr:to>
    <xdr:sp macro="" textlink="">
      <xdr:nvSpPr>
        <xdr:cNvPr id="60" name="CustomShape 1"/>
        <xdr:cNvSpPr/>
      </xdr:nvSpPr>
      <xdr:spPr>
        <a:xfrm>
          <a:off x="5492345" y="24526905"/>
          <a:ext cx="1190597" cy="457335"/>
        </a:xfrm>
        <a:prstGeom prst="round2DiagRect">
          <a:avLst/>
        </a:prstGeom>
        <a:solidFill>
          <a:srgbClr val="5B9BD5"/>
        </a:solidFill>
        <a:ln w="19080">
          <a:solidFill>
            <a:schemeClr val="bg1"/>
          </a:solidFill>
          <a:round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alibri"/>
            </a:rPr>
            <a:t>2016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6</xdr:col>
      <xdr:colOff>720025</xdr:colOff>
      <xdr:row>127</xdr:row>
      <xdr:rowOff>47490</xdr:rowOff>
    </xdr:from>
    <xdr:to>
      <xdr:col>7</xdr:col>
      <xdr:colOff>1167989</xdr:colOff>
      <xdr:row>129</xdr:row>
      <xdr:rowOff>123825</xdr:rowOff>
    </xdr:to>
    <xdr:sp macro="" textlink="">
      <xdr:nvSpPr>
        <xdr:cNvPr id="61" name="CustomShape 1"/>
        <xdr:cNvSpPr/>
      </xdr:nvSpPr>
      <xdr:spPr>
        <a:xfrm>
          <a:off x="7425625" y="24526740"/>
          <a:ext cx="1190914" cy="457335"/>
        </a:xfrm>
        <a:prstGeom prst="round2DiagRect">
          <a:avLst/>
        </a:prstGeom>
        <a:solidFill>
          <a:srgbClr val="5B9BD5"/>
        </a:solidFill>
        <a:ln w="19080">
          <a:solidFill>
            <a:schemeClr val="bg1"/>
          </a:solidFill>
          <a:round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alibri"/>
            </a:rPr>
            <a:t>2017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8</xdr:col>
      <xdr:colOff>732324</xdr:colOff>
      <xdr:row>127</xdr:row>
      <xdr:rowOff>57210</xdr:rowOff>
    </xdr:from>
    <xdr:to>
      <xdr:col>9</xdr:col>
      <xdr:colOff>1200105</xdr:colOff>
      <xdr:row>129</xdr:row>
      <xdr:rowOff>133545</xdr:rowOff>
    </xdr:to>
    <xdr:sp macro="" textlink="">
      <xdr:nvSpPr>
        <xdr:cNvPr id="62" name="CustomShape 1"/>
        <xdr:cNvSpPr/>
      </xdr:nvSpPr>
      <xdr:spPr>
        <a:xfrm>
          <a:off x="9390549" y="24536460"/>
          <a:ext cx="1210731" cy="457335"/>
        </a:xfrm>
        <a:prstGeom prst="round2DiagRect">
          <a:avLst/>
        </a:prstGeom>
        <a:solidFill>
          <a:srgbClr val="5B9BD5"/>
        </a:solidFill>
        <a:ln w="19080">
          <a:solidFill>
            <a:schemeClr val="bg1"/>
          </a:solidFill>
          <a:round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alibri"/>
            </a:rPr>
            <a:t>2018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10</xdr:col>
      <xdr:colOff>738593</xdr:colOff>
      <xdr:row>127</xdr:row>
      <xdr:rowOff>47625</xdr:rowOff>
    </xdr:from>
    <xdr:to>
      <xdr:col>11</xdr:col>
      <xdr:colOff>1190150</xdr:colOff>
      <xdr:row>129</xdr:row>
      <xdr:rowOff>123960</xdr:rowOff>
    </xdr:to>
    <xdr:sp macro="" textlink="">
      <xdr:nvSpPr>
        <xdr:cNvPr id="63" name="CustomShape 1"/>
        <xdr:cNvSpPr/>
      </xdr:nvSpPr>
      <xdr:spPr>
        <a:xfrm>
          <a:off x="11349443" y="24526875"/>
          <a:ext cx="1194507" cy="457335"/>
        </a:xfrm>
        <a:prstGeom prst="round2DiagRect">
          <a:avLst/>
        </a:prstGeom>
        <a:solidFill>
          <a:srgbClr val="5B9BD5"/>
        </a:solidFill>
        <a:ln w="19080">
          <a:solidFill>
            <a:schemeClr val="bg1"/>
          </a:solidFill>
          <a:round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alibri"/>
            </a:rPr>
            <a:t>2019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209460</xdr:colOff>
      <xdr:row>123</xdr:row>
      <xdr:rowOff>181155</xdr:rowOff>
    </xdr:from>
    <xdr:to>
      <xdr:col>27</xdr:col>
      <xdr:colOff>65100</xdr:colOff>
      <xdr:row>138</xdr:row>
      <xdr:rowOff>36765</xdr:rowOff>
    </xdr:to>
    <xdr:graphicFrame macro="">
      <xdr:nvGraphicFramePr>
        <xdr:cNvPr id="6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3</xdr:col>
      <xdr:colOff>257760</xdr:colOff>
      <xdr:row>277</xdr:row>
      <xdr:rowOff>145800</xdr:rowOff>
    </xdr:from>
    <xdr:to>
      <xdr:col>10</xdr:col>
      <xdr:colOff>247320</xdr:colOff>
      <xdr:row>290</xdr:row>
      <xdr:rowOff>90975</xdr:rowOff>
    </xdr:to>
    <xdr:graphicFrame macro="">
      <xdr:nvGraphicFramePr>
        <xdr:cNvPr id="65" name="Gráfico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11</xdr:col>
      <xdr:colOff>392040</xdr:colOff>
      <xdr:row>277</xdr:row>
      <xdr:rowOff>168120</xdr:rowOff>
    </xdr:from>
    <xdr:to>
      <xdr:col>21</xdr:col>
      <xdr:colOff>219030</xdr:colOff>
      <xdr:row>290</xdr:row>
      <xdr:rowOff>90975</xdr:rowOff>
    </xdr:to>
    <xdr:graphicFrame macro="">
      <xdr:nvGraphicFramePr>
        <xdr:cNvPr id="66" name="Gráfico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3</xdr:col>
      <xdr:colOff>448200</xdr:colOff>
      <xdr:row>295</xdr:row>
      <xdr:rowOff>168120</xdr:rowOff>
    </xdr:from>
    <xdr:to>
      <xdr:col>11</xdr:col>
      <xdr:colOff>1188195</xdr:colOff>
      <xdr:row>310</xdr:row>
      <xdr:rowOff>150900</xdr:rowOff>
    </xdr:to>
    <xdr:graphicFrame macro="">
      <xdr:nvGraphicFramePr>
        <xdr:cNvPr id="67" name="Gráfico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12</xdr:col>
      <xdr:colOff>358560</xdr:colOff>
      <xdr:row>295</xdr:row>
      <xdr:rowOff>156960</xdr:rowOff>
    </xdr:from>
    <xdr:to>
      <xdr:col>25</xdr:col>
      <xdr:colOff>323640</xdr:colOff>
      <xdr:row>310</xdr:row>
      <xdr:rowOff>139740</xdr:rowOff>
    </xdr:to>
    <xdr:graphicFrame macro="">
      <xdr:nvGraphicFramePr>
        <xdr:cNvPr id="68" name="Gráfico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3</xdr:col>
      <xdr:colOff>414720</xdr:colOff>
      <xdr:row>316</xdr:row>
      <xdr:rowOff>22320</xdr:rowOff>
    </xdr:from>
    <xdr:to>
      <xdr:col>11</xdr:col>
      <xdr:colOff>1154715</xdr:colOff>
      <xdr:row>331</xdr:row>
      <xdr:rowOff>5100</xdr:rowOff>
    </xdr:to>
    <xdr:graphicFrame macro="">
      <xdr:nvGraphicFramePr>
        <xdr:cNvPr id="69" name="Gráfico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12</xdr:col>
      <xdr:colOff>403560</xdr:colOff>
      <xdr:row>316</xdr:row>
      <xdr:rowOff>33480</xdr:rowOff>
    </xdr:from>
    <xdr:to>
      <xdr:col>25</xdr:col>
      <xdr:colOff>368640</xdr:colOff>
      <xdr:row>331</xdr:row>
      <xdr:rowOff>16260</xdr:rowOff>
    </xdr:to>
    <xdr:graphicFrame macro="">
      <xdr:nvGraphicFramePr>
        <xdr:cNvPr id="70" name="Gráfico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122775</xdr:colOff>
      <xdr:row>49</xdr:row>
      <xdr:rowOff>84660</xdr:rowOff>
    </xdr:to>
    <xdr:sp macro="" textlink="">
      <xdr:nvSpPr>
        <xdr:cNvPr id="71" name="CustomShape 1" hidden="1"/>
        <xdr:cNvSpPr/>
      </xdr:nvSpPr>
      <xdr:spPr>
        <a:xfrm>
          <a:off x="0" y="0"/>
          <a:ext cx="10064160" cy="95238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123135</xdr:colOff>
      <xdr:row>49</xdr:row>
      <xdr:rowOff>85020</xdr:rowOff>
    </xdr:to>
    <xdr:sp macro="" textlink="">
      <xdr:nvSpPr>
        <xdr:cNvPr id="72" name="CustomShape 1" hidden="1"/>
        <xdr:cNvSpPr/>
      </xdr:nvSpPr>
      <xdr:spPr>
        <a:xfrm>
          <a:off x="0" y="0"/>
          <a:ext cx="10064520" cy="9524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123495</xdr:colOff>
      <xdr:row>49</xdr:row>
      <xdr:rowOff>85380</xdr:rowOff>
    </xdr:to>
    <xdr:sp macro="" textlink="">
      <xdr:nvSpPr>
        <xdr:cNvPr id="73" name="CustomShape 1" hidden="1"/>
        <xdr:cNvSpPr/>
      </xdr:nvSpPr>
      <xdr:spPr>
        <a:xfrm>
          <a:off x="0" y="0"/>
          <a:ext cx="1006488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247650</xdr:colOff>
      <xdr:row>49</xdr:row>
      <xdr:rowOff>123825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870857</xdr:colOff>
      <xdr:row>11</xdr:row>
      <xdr:rowOff>131988</xdr:rowOff>
    </xdr:from>
    <xdr:to>
      <xdr:col>11</xdr:col>
      <xdr:colOff>884463</xdr:colOff>
      <xdr:row>26</xdr:row>
      <xdr:rowOff>17688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&#227;o%20Gabriel/Desktop/C&#243;pia%20de%20C&#243;pia%20de%20MOVIMENTA&#199;&#195;O%20PROCESSUAL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&#227;o%20Gabriel/Desktop/C&#243;pia%20de%20MOVIMENTA&#199;&#195;O%20PROCESSUAL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&#227;o%20Gabriel/Desktop/C&#243;pia%20de%20MOVIMENTA&#199;&#195;O%20PROCESSUAL%202019%20b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&#227;o%20Gabriel/Desktop/C&#243;pia%20de%20MOVIMENTA&#199;&#195;O%20PROCESSUAL%202019%2031-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&#227;o%20Gabriel/Desktop/C&#243;pia%20de%20MOVIMENTA&#199;&#195;O%20PROCESSUAL%202019%20%20%20%20%20%20%2014-11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cessos"/>
      <sheetName val="Indicadores"/>
      <sheetName val="Banco de Dados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cessos"/>
      <sheetName val="Indicadores"/>
      <sheetName val="Banco de Dados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cessos"/>
      <sheetName val="Indicadores"/>
      <sheetName val="Banco de Dados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cessos"/>
      <sheetName val="Indicadores"/>
      <sheetName val="Banco de Dados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cessos"/>
      <sheetName val="Indicadores"/>
      <sheetName val="Banco de Dados"/>
    </sheetNames>
    <sheetDataSet>
      <sheetData sheetId="0"/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Date="0" createdVersion="3" recordCount="400">
  <cacheSource type="worksheet">
    <worksheetSource ref="C8:AM259" sheet="Processos"/>
  </cacheSource>
  <cacheFields count="40">
    <cacheField name="Processo" numFmtId="0">
      <sharedItems containsBlank="1" count="53">
        <s v="000659/2019-37"/>
        <s v="000863/2019-58"/>
        <s v="001106/2019-00"/>
        <s v="001113/2019-01"/>
        <s v="002361/2019-61"/>
        <s v="003510/2019-18"/>
        <s v="004264/2019-11"/>
        <s v="005836/2019-71"/>
        <s v="006835/2019-44"/>
        <s v="007039/2018-48"/>
        <s v="009415/2019-10"/>
        <s v="013717/2019-92"/>
        <s v="014806/2019-56"/>
        <s v="014856/2019-33"/>
        <s v="021626/2019-21"/>
        <s v="021942/2018-11"/>
        <s v="026753/2018-35"/>
        <s v="039435/2018-34"/>
        <s v="042751/2018-93"/>
        <s v="043290/2018-76"/>
        <s v="043537/2018-54"/>
        <s v="046267/2018-33"/>
        <s v="047320/2018-13"/>
        <s v="047451/2018-09"/>
        <s v="047874/2018-11"/>
        <s v="050109/2018-88"/>
        <s v="058926/2018-84"/>
        <s v="060012/2018-83"/>
        <s v="061599/2018-48"/>
        <s v="062642/2018-92"/>
        <s v="063626/2018-17"/>
        <s v="065035/2018-84"/>
        <s v="065056/2018-08"/>
        <s v="066742/2018-98"/>
        <s v="066962/2018-11"/>
        <s v="067052/2018-56"/>
        <s v="067070/2018-38"/>
        <s v="070149/2018-46"/>
        <s v="071028/2018-11"/>
        <s v="073550/2018-38"/>
        <s v="077144/2018-44"/>
        <s v="077713/2018-51"/>
        <s v="084404/2018-38"/>
        <s v="084482/2018-32"/>
        <s v="084996/2018-98"/>
        <s v="085333/2018-91"/>
        <s v="087646/2018-83"/>
        <s v="087802/2018-14"/>
        <s v="088351/2018-24"/>
        <s v="088570/2018-11"/>
        <s v="088954/2018-26"/>
        <s v="089257/2018-92"/>
        <m/>
      </sharedItems>
    </cacheField>
    <cacheField name="Modalidade" numFmtId="0">
      <sharedItems containsBlank="1" count="6">
        <s v="Concessão"/>
        <s v="Pregão Elet. - SRP"/>
        <s v="Pregão Elet. - Tradicional"/>
        <s v="Pregão Eletr. - SRP"/>
        <s v="RDC"/>
        <m/>
      </sharedItems>
    </cacheField>
    <cacheField name="Tipo" numFmtId="0">
      <sharedItems containsBlank="1" count="5">
        <s v="MD"/>
        <s v="MO"/>
        <s v="SRP"/>
        <s v="TRAD"/>
        <m/>
      </sharedItems>
    </cacheField>
    <cacheField name="Nº Edital" numFmtId="0">
      <sharedItems containsBlank="1" count="58">
        <s v="001/2019"/>
        <s v="003/2019"/>
        <s v="004/2019"/>
        <s v="005/2019"/>
        <s v="008/2019"/>
        <s v="009/2019"/>
        <s v="011/2019"/>
        <s v="012/2019"/>
        <s v="015/2019"/>
        <s v="016/2019"/>
        <s v="017/2019"/>
        <s v="023/2019"/>
        <s v="024/2019"/>
        <s v="025/2019"/>
        <s v="027/2019"/>
        <s v="030/2019"/>
        <s v="031/2019"/>
        <s v="033/2019"/>
        <s v="034/2019"/>
        <s v="035/2019"/>
        <s v="039/2019"/>
        <s v="044/2019"/>
        <s v="055/2019"/>
        <s v="057/2019"/>
        <s v="064/2019"/>
        <s v="065/2019"/>
        <s v="078/2019"/>
        <s v="081/2019"/>
        <s v="082/2019"/>
        <s v="084/2019"/>
        <s v="086/2019"/>
        <s v="090/2019"/>
        <s v="099/2019"/>
        <s v="100/2019"/>
        <s v="433/2018"/>
        <s v="464/2018"/>
        <s v="472/2018"/>
        <s v="476/2018"/>
        <s v="483/2018"/>
        <s v="502/2018"/>
        <s v="522/2018"/>
        <s v="527/2018"/>
        <s v="538/2018"/>
        <s v="541/2018"/>
        <s v="544/2018"/>
        <s v="545/2018"/>
        <s v="546/2018"/>
        <s v="552/2018"/>
        <s v="558/2018"/>
        <s v="559/2018"/>
        <s v="564/2018"/>
        <s v="566/2018"/>
        <s v="571/2018"/>
        <s v="573/2018"/>
        <s v="575/2018"/>
        <s v="576/2018"/>
        <s v="577/2018"/>
        <m/>
      </sharedItems>
    </cacheField>
    <cacheField name="IRP" numFmtId="0">
      <sharedItems containsBlank="1" count="46">
        <s v="-"/>
        <s v="001/2019"/>
        <s v="002/2019"/>
        <s v="004/2019"/>
        <s v="005/2019"/>
        <s v="006/2019"/>
        <s v="007/2019"/>
        <s v="008/2019"/>
        <s v="009/2019"/>
        <s v="010/2019"/>
        <s v="011/2019"/>
        <s v="013/2019"/>
        <s v="014/2019"/>
        <s v="015/2019"/>
        <s v="016/2019"/>
        <s v="017/2019 "/>
        <s v="018/2019"/>
        <s v="019/2019"/>
        <s v="021/2019"/>
        <s v="022/2019"/>
        <s v="023/2019"/>
        <s v="024/2019"/>
        <s v="025/2019"/>
        <s v="20/2019"/>
        <s v="274/2018"/>
        <s v="297/2018"/>
        <s v="304/2018"/>
        <s v="307/2018"/>
        <s v="313/2018"/>
        <s v="328/2018"/>
        <s v="332/2018"/>
        <s v="333/2018"/>
        <s v="334/2018"/>
        <s v="335/2018"/>
        <s v="336/2018"/>
        <s v="337/2018"/>
        <s v="338/2018"/>
        <s v="339/2018"/>
        <s v="340/2018"/>
        <s v="341/2018"/>
        <s v="342/2018"/>
        <s v="343/2018"/>
        <s v="344/2018"/>
        <s v="345/2018"/>
        <s v="346/2018"/>
        <m/>
      </sharedItems>
    </cacheField>
    <cacheField name="Categoria" numFmtId="0">
      <sharedItems containsBlank="1" count="6">
        <s v="Concessão"/>
        <s v="Consumo"/>
        <s v="Obra"/>
        <s v="Permanente"/>
        <s v="Serviço"/>
        <m/>
      </sharedItems>
    </cacheField>
    <cacheField name="Objeto" numFmtId="0">
      <sharedItems containsBlank="1" count="53">
        <s v="Aquisição de acessórias para projetores e suprimentos de informática para o Campus Florianópolis e Campus Blumenau"/>
        <s v="Aquisição de agasalhos para atender as demandas da UFSC"/>
        <s v="Aquisição de aparelhos de ar condicionado com instalação"/>
        <s v="Aquisição de bebedouros de pressão para atender o CED/CCE e CCS"/>
        <s v="Aquisição de carimbos e correlatos para atender a todas as unidades da UFSC"/>
        <s v="Aquisição de contentores plásticos para a CGA."/>
        <s v="Aquisição de detergente desengordurante para o Restaurante Universitário "/>
        <s v="Aquisição de disjuntores de média tensão, relés, chaves seccionadoras e demais componentes"/>
        <s v="Aquisição de ferramentas e materiais de carpintaria "/>
        <s v="Aquisição de ferramentas para o CCS/CCB/NUMA e Campus Araranguá"/>
        <s v="Aquisição de materiais de alvenaria, ferramentas e utensílios para as demandas da Prefeitura Universitária"/>
        <s v="Aquisição de materiais de consumo para o curso de medicina - campus Curitibanos."/>
        <s v="Aquisição de materiais de laboratório para o curso de medicina - Campus Curitibanos."/>
        <s v="Aquisição de materiais de limpeza, conservação e higiene para atender o CED, Campus Blumenau e Campus Curitibanos"/>
        <s v="Aquisição de materiais de telefonia e informática para atender ao CFM"/>
        <s v="Aquisição de materiais hidráulicos para atender Departamento de Manutenção Predial e de Infraestrutura da UFSC"/>
        <s v="Aquisição de materiais para o setor de hidráulica, serralheria e vidraçaria para atender as demandas de manutenção da infraestrutura da UFSC"/>
        <s v="Aquisição de material de copa e cozinha para o CCA/CCB/CCS/NUMA/CED/DCF/BU/PRODEGESP"/>
        <s v="Aquisição de material de limpeza, conservação e higiene para atender o CCS/BIC/NUMA/CCE/CCB/ARA/BLU."/>
        <s v="Aquisição de material de limpeza, Conservação e Higiene para o NDI, RU e Colégio de Aplicação"/>
        <s v="Aquisição de mobiliário corporativo"/>
        <s v="Aquisição de mobiliário sob medida para a Universidade Federal de Santa Catarina"/>
        <s v="Aquisição de recarga de gás GLP 13KG e 45KG."/>
        <s v="Aquisição de software Microsoft para manutenção e expansão das licenças já em uso"/>
        <s v="Aquisição de suprimentos de informática para o Campus Florianópolis e para o Campus Blumenau"/>
        <s v="Concessão de 9 espaços para a instalação de máquinas automatizadas de bebibas"/>
        <s v="Concessão de espaço para exploração de serviços de lanchonete"/>
        <s v="Concessão de espaço para exploração de serviços de reprografia. "/>
        <s v="Concessão de uso de área física da UFSC, de 47,19 m², destinada à exploração e operação comercial de serviços de lanchonete especializado na comercialização de calzones e sucos na Praça de Alimentação do Centro de Cultura e Eventos -CCEVEN"/>
        <s v="Concessão de uso de área física para instalação e operação comercial de serviços de reprografia a fim de atender toda a comunidade acadêmica do Campus Joinville."/>
        <s v="Construção de Dois Abrigos para Liquefatoras de Nitrogênio sendo uma localizada no CEBIME/CFM e outra na QMC/CFM "/>
        <s v="Contratação de empresas para prestação de serviços de manutenção preventiva e corretiva em sistemas de climatização"/>
        <s v="Contratação de eventos institucionais para atender as demandas do Campus Joinville"/>
        <s v="Contratação de pessoa jurídica para prestação de serviços de plano ou seguro privado de assistência à saúde"/>
        <s v="Contratação de serviços de administração de vale alimentação e vale refeição"/>
        <s v="Contratação de serviços de administração de vale alimentação e vale refeição "/>
        <s v="Contratação de serviços de agenciamento de viagens para voos regulares domésticos e internacionais "/>
        <s v="Contratação de serviços de apoio logísitico, com agenciamento de cargas e despacho aduaneiro."/>
        <s v="Contratação de serviços de auxiliar rural para o CCA /CBS"/>
        <s v="Contratação de serviços de cabeamento estruturado"/>
        <s v="Contratação de serviços de gerenciamento de frota: abastecimento e manutenção"/>
        <s v="Contratação de serviços de gestão de mão de obra para tradução, interpretação e guia-interpretação de Libras/Português"/>
        <s v="Contratação de serviços de manutenção de centrais telefônicas"/>
        <s v="Contratação de serviços de manutenção dos elevadores do Campus Curitibanos."/>
        <s v="Contratação de serviços de organização de eventos institucionais, sob demanda"/>
        <s v="Contratação de serviços de recepcionistas para eventos"/>
        <s v="Contratação de serviços de recepcionistas para o Campus Blumenau"/>
        <s v="Contratação de serviços de recuperação estrutural e tratamento de rachaduras em paredes de alvenaria e impermeabilização. "/>
        <s v="Contratação de serviços de serviços de manutenção elétrica e hidráulica"/>
        <s v="Contratação de Serviços Terceirizados de Manutenção Predial com Dedicação Exclusiva de Mão-de-Obra para o Campus Curitibanos"/>
        <s v="Serviço de fornecimento de buffet livre tipo diário e lanches com concessão onerosa para restaurante."/>
        <s v="Serviço de manutenção preventiva e corretiva (mecânica e elétrica) em equipamentos do tipo condicionadores de ar SPLITs"/>
        <m/>
      </sharedItems>
    </cacheField>
    <cacheField name="Unidade" numFmtId="0">
      <sharedItems containsBlank="1" count="23">
        <s v="ARA"/>
        <s v="BNU"/>
        <s v="CBS"/>
        <s v="CCA"/>
        <s v="CCE"/>
        <s v="CCS"/>
        <s v="CED"/>
        <s v="CFM"/>
        <s v="CGA"/>
        <s v="DCOM"/>
        <s v="DMPI"/>
        <s v="DPC"/>
        <s v="JOI"/>
        <s v="NDI"/>
        <s v="NUMA"/>
        <s v="PROAD"/>
        <s v="PRODEGESP"/>
        <s v="PU"/>
        <s v="RU"/>
        <s v="SECARTE"/>
        <s v="SESP"/>
        <s v="SETIC"/>
        <m/>
      </sharedItems>
    </cacheField>
    <cacheField name="Data do Trâmite" numFmtId="0">
      <sharedItems containsNonDate="0" containsDate="1" containsString="0" containsBlank="1" minDate="2018-02-08T00:00:00" maxDate="2019-04-29T00:00:00" count="40">
        <d v="2018-02-08T00:00:00"/>
        <d v="2018-12-14T00:00:00"/>
        <d v="2019-01-08T00:00:00"/>
        <d v="2019-01-10T00:00:00"/>
        <d v="2019-01-15T00:00:00"/>
        <d v="2019-01-18T00:00:00"/>
        <d v="2019-01-24T00:00:00"/>
        <d v="2019-01-29T00:00:00"/>
        <d v="2019-01-30T00:00:00"/>
        <d v="2019-01-31T00:00:00"/>
        <d v="2019-02-11T00:00:00"/>
        <d v="2019-02-12T00:00:00"/>
        <d v="2019-02-13T00:00:00"/>
        <d v="2019-02-15T00:00:00"/>
        <d v="2019-02-18T00:00:00"/>
        <d v="2019-02-22T00:00:00"/>
        <d v="2019-02-28T00:00:00"/>
        <d v="2019-03-01T00:00:00"/>
        <d v="2019-03-06T00:00:00"/>
        <d v="2019-03-07T00:00:00"/>
        <d v="2019-03-13T00:00:00"/>
        <d v="2019-03-14T00:00:00"/>
        <d v="2019-03-15T00:00:00"/>
        <d v="2019-03-21T00:00:00"/>
        <d v="2019-03-22T00:00:00"/>
        <d v="2019-03-26T00:00:00"/>
        <d v="2019-03-27T00:00:00"/>
        <d v="2019-03-28T00:00:00"/>
        <d v="2019-04-01T00:00:00"/>
        <d v="2019-04-02T00:00:00"/>
        <d v="2019-04-04T00:00:00"/>
        <d v="2019-04-05T00:00:00"/>
        <d v="2019-04-10T00:00:00"/>
        <d v="2019-04-15T00:00:00"/>
        <d v="2019-04-17T00:00:00"/>
        <d v="2019-04-22T00:00:00"/>
        <d v="2019-04-23T00:00:00"/>
        <d v="2019-04-24T00:00:00"/>
        <d v="2019-04-29T00:00:00"/>
        <m/>
      </sharedItems>
    </cacheField>
    <cacheField name="Movimentação" numFmtId="0">
      <sharedItems containsBlank="1" count="13">
        <s v="Aguardando para abertura do certame"/>
        <s v="Arquivado pelo requerente"/>
        <s v="Enc. ao DCOM para emissão de empenho"/>
        <s v="Enc. ao DCOM para informar a validade da ata"/>
        <s v="Enc. ao DPC para emissão de empenho"/>
        <s v="Enc. ao DPC para informar a validade da ata"/>
        <s v="Enc. para ajustes"/>
        <s v="Enc. para republicação de edital"/>
        <s v="Para análise da Procuradoria"/>
        <s v="Para conferência da Minuta do Edital"/>
        <s v="Para publicação de edital"/>
        <s v="Pregão Deserto"/>
        <m/>
      </sharedItems>
    </cacheField>
    <cacheField name="Responsável" numFmtId="0">
      <sharedItems containsBlank="1" count="9">
        <s v="Anderson"/>
        <s v="Diego Eller"/>
        <s v="Diego Ossanes"/>
        <s v="Gerson"/>
        <s v="João (Bnu)"/>
        <s v="Mara"/>
        <s v="Mery"/>
        <s v="Nailor"/>
        <m/>
      </sharedItems>
    </cacheField>
    <cacheField name="Valor Estimado" numFmtId="0">
      <sharedItems containsString="0" containsBlank="1" containsNumber="1" minValue="1200" maxValue="93132235.200000003" count="54">
        <n v="1200"/>
        <n v="5598.22"/>
        <n v="6714.48"/>
        <n v="11876.79"/>
        <n v="13932"/>
        <n v="17102.3"/>
        <n v="22289.65"/>
        <n v="23427.5"/>
        <n v="23479.25"/>
        <n v="26767.73"/>
        <n v="26832.37"/>
        <n v="30094.560000000001"/>
        <n v="34494.720000000001"/>
        <n v="37927.449999999997"/>
        <n v="47166.86"/>
        <n v="47837.760000000002"/>
        <n v="52545"/>
        <n v="70070.36"/>
        <n v="74639.990000000005"/>
        <n v="76588.259999999995"/>
        <n v="80033.350000000006"/>
        <n v="81942.84"/>
        <n v="82498.5"/>
        <n v="89641.04"/>
        <n v="95509.21"/>
        <n v="97400.52"/>
        <n v="99515.05"/>
        <n v="105114.84"/>
        <n v="134896.78"/>
        <n v="136880"/>
        <n v="140701.62"/>
        <n v="171624.28"/>
        <n v="219917.76"/>
        <n v="268512"/>
        <n v="278000"/>
        <n v="294648.09999999998"/>
        <n v="380052"/>
        <n v="392770.76"/>
        <n v="417368.1"/>
        <n v="453020.22"/>
        <n v="552292.80000000005"/>
        <n v="859551.92"/>
        <n v="990900.16"/>
        <n v="1042951.27"/>
        <n v="1162743.1499999999"/>
        <n v="1992504"/>
        <n v="2195470.52"/>
        <n v="2441018"/>
        <n v="3280545.7"/>
        <n v="4550688.84"/>
        <n v="4696819.09"/>
        <n v="6080409.8399999999"/>
        <n v="93132235.200000003"/>
        <m/>
      </sharedItems>
    </cacheField>
    <cacheField name="Qtde de Itens Licitados" numFmtId="0">
      <sharedItems containsString="0" containsBlank="1" containsNumber="1" containsInteger="1" minValue="1" maxValue="68" count="32">
        <n v="1"/>
        <n v="2"/>
        <n v="3"/>
        <n v="4"/>
        <n v="6"/>
        <n v="7"/>
        <n v="8"/>
        <n v="9"/>
        <n v="10"/>
        <n v="13"/>
        <n v="16"/>
        <n v="18"/>
        <n v="19"/>
        <n v="20"/>
        <n v="22"/>
        <n v="24"/>
        <n v="28"/>
        <n v="29"/>
        <n v="31"/>
        <n v="34"/>
        <n v="38"/>
        <n v="40"/>
        <n v="41"/>
        <n v="44"/>
        <n v="45"/>
        <n v="48"/>
        <n v="49"/>
        <n v="51"/>
        <n v="60"/>
        <n v="64"/>
        <n v="68"/>
        <m/>
      </sharedItems>
    </cacheField>
    <cacheField name="Grupos / Lotes" numFmtId="0">
      <sharedItems containsString="0" containsBlank="1" containsNumber="1" containsInteger="1" minValue="0" maxValue="10" count="7">
        <n v="0"/>
        <n v="1"/>
        <n v="2"/>
        <n v="3"/>
        <n v="5"/>
        <n v="10"/>
        <m/>
      </sharedItems>
    </cacheField>
    <cacheField name="Impugnado?" numFmtId="0">
      <sharedItems containsBlank="1" count="3">
        <s v="Não"/>
        <s v="Sim"/>
        <m/>
      </sharedItems>
    </cacheField>
    <cacheField name="Pertinente?" numFmtId="0">
      <sharedItems containsBlank="1" count="4">
        <s v="N/A"/>
        <s v="Não"/>
        <s v="Sim"/>
        <m/>
      </sharedItems>
    </cacheField>
    <cacheField name="Houve?" numFmtId="0">
      <sharedItems containsBlank="1" count="2">
        <s v="Não"/>
        <m/>
      </sharedItems>
    </cacheField>
    <cacheField name="Ato Judicial" numFmtId="0">
      <sharedItems containsBlank="1" count="3">
        <s v="N/A"/>
        <s v="Não"/>
        <m/>
      </sharedItems>
    </cacheField>
    <cacheField name="Data da Abertura" numFmtId="0">
      <sharedItems containsDate="1" containsBlank="1" containsMixedTypes="1" minDate="2018-12-03T00:00:00" maxDate="2019-05-08T00:00:00" count="42">
        <d v="2018-12-03T00:00:00"/>
        <d v="2018-12-11T00:00:00"/>
        <d v="2019-01-03T00:00:00"/>
        <d v="2019-01-08T00:00:00"/>
        <d v="2019-01-09T00:00:00"/>
        <d v="2019-01-10T00:00:00"/>
        <d v="2019-01-11T00:00:00"/>
        <d v="2019-01-14T00:00:00"/>
        <d v="2019-01-16T00:00:00"/>
        <d v="2019-01-18T00:00:00"/>
        <d v="2019-01-21T00:00:00"/>
        <d v="2019-01-22T00:00:00"/>
        <d v="2019-01-23T00:00:00"/>
        <d v="2019-01-24T00:00:00"/>
        <d v="2019-01-25T00:00:00"/>
        <d v="2019-01-30T00:00:00"/>
        <d v="2019-01-31T00:00:00"/>
        <d v="2019-02-05T00:00:00"/>
        <d v="2019-02-06T00:00:00"/>
        <d v="2019-02-11T00:00:00"/>
        <d v="2019-02-13T00:00:00"/>
        <d v="2019-02-14T00:00:00"/>
        <d v="2019-02-15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11T00:00:00"/>
        <d v="2019-03-22T00:00:00"/>
        <d v="2019-03-25T00:00:00"/>
        <d v="2019-03-28T00:00:00"/>
        <d v="2019-03-29T00:00:00"/>
        <d v="2019-04-17T00:00:00"/>
        <d v="2019-04-22T00:00:00"/>
        <d v="2019-04-25T00:00:00"/>
        <d v="2019-04-30T00:00:00"/>
        <d v="2019-05-08T00:00:00"/>
        <s v="-"/>
        <m/>
      </sharedItems>
    </cacheField>
    <cacheField name="Horário" numFmtId="0">
      <sharedItems containsBlank="1" containsMixedTypes="1" containsNumber="1" minValue="0.35416666666666702" maxValue="0.60416666666666696" count="7">
        <n v="0.35416666666666702"/>
        <n v="0.375"/>
        <n v="0.39583333333333298"/>
        <n v="0.60416666666666696"/>
        <s v="-"/>
        <s v="09h"/>
        <m/>
      </sharedItems>
    </cacheField>
    <cacheField name="Solicitado?" numFmtId="0">
      <sharedItems containsBlank="1" count="3">
        <s v="Não"/>
        <s v="Sim"/>
        <m/>
      </sharedItems>
    </cacheField>
    <cacheField name="Pertinente?2" numFmtId="0">
      <sharedItems containsBlank="1" count="3">
        <s v="N/A"/>
        <s v="Não"/>
        <m/>
      </sharedItems>
    </cacheField>
    <cacheField name="Motivo" numFmtId="0">
      <sharedItems containsBlank="1" count="7">
        <s v="Contra habilitação da recorrida, alegando que documentos de habilitação não atendiam ao edital."/>
        <s v="Foi intencionado mas não apresentaram as razões"/>
        <s v="N/A"/>
        <s v="NA"/>
        <s v="Recurso contra habilitação da empresa vencedora."/>
        <s v="Recurso contra sua inabilitação, alegando que encaminhou os e-mail's solicitados em edital, porém encaminhou fora do prazo."/>
        <m/>
      </sharedItems>
    </cacheField>
    <cacheField name="Retorno de Fase?" numFmtId="0">
      <sharedItems containsBlank="1" count="3">
        <s v="N/A"/>
        <s v="Não"/>
        <m/>
      </sharedItems>
    </cacheField>
    <cacheField name="Data de Homologação" numFmtId="0">
      <sharedItems containsDate="1" containsBlank="1" containsMixedTypes="1" minDate="2018-12-27T00:00:00" maxDate="2019-04-23T00:00:00" count="34">
        <d v="2018-12-27T00:00:00"/>
        <d v="2019-01-08T00:00:00"/>
        <d v="2019-01-10T00:00:00"/>
        <d v="2019-01-15T00:00:00"/>
        <d v="2019-01-18T00:00:00"/>
        <d v="2019-01-22T00:00:00"/>
        <d v="2019-01-23T00:00:00"/>
        <d v="2019-01-24T00:00:00"/>
        <d v="2019-01-28T00:00:00"/>
        <d v="2019-01-29T00:00:00"/>
        <d v="2019-02-05T00:00:00"/>
        <d v="2019-02-06T00:00:00"/>
        <d v="2019-02-07T00:00:00"/>
        <d v="2019-02-11T00:00:00"/>
        <d v="2019-02-13T00:00:00"/>
        <d v="2019-02-14T00:00:00"/>
        <d v="2019-02-15T00:00:00"/>
        <d v="2019-02-19T00:00:00"/>
        <d v="2019-02-26T00:00:00"/>
        <d v="2019-02-27T00:00:00"/>
        <d v="2019-02-28T00:00:00"/>
        <d v="2019-03-01T00:00:00"/>
        <d v="2019-03-06T00:00:00"/>
        <d v="2019-03-11T00:00:00"/>
        <d v="2019-03-12T00:00:00"/>
        <d v="2019-03-15T00:00:00"/>
        <d v="2019-03-22T00:00:00"/>
        <d v="2019-03-26T00:00:00"/>
        <d v="2019-03-27T00:00:00"/>
        <d v="2019-04-01T00:00:00"/>
        <d v="2019-04-12T00:00:00"/>
        <d v="2019-04-23T00:00:00"/>
        <s v="-"/>
        <m/>
      </sharedItems>
    </cacheField>
    <cacheField name="Prazo" numFmtId="0">
      <sharedItems containsBlank="1" containsMixedTypes="1" containsNumber="1" containsInteger="1" minValue="-9" maxValue="36" count="25">
        <n v="-9"/>
        <n v="0"/>
        <n v="1"/>
        <n v="2"/>
        <n v="4"/>
        <n v="5"/>
        <n v="6"/>
        <n v="7"/>
        <n v="10"/>
        <n v="11"/>
        <n v="12"/>
        <n v="13"/>
        <n v="14"/>
        <n v="15"/>
        <n v="16"/>
        <n v="21"/>
        <n v="22"/>
        <n v="26"/>
        <n v="27"/>
        <n v="28"/>
        <n v="29"/>
        <n v="36"/>
        <s v=""/>
        <s v="-"/>
        <m/>
      </sharedItems>
    </cacheField>
    <cacheField name="Itens Homologados" numFmtId="0">
      <sharedItems containsString="0" containsBlank="1" containsNumber="1" containsInteger="1" minValue="0" maxValue="47" count="24">
        <n v="0"/>
        <n v="1"/>
        <n v="2"/>
        <n v="3"/>
        <n v="4"/>
        <n v="6"/>
        <n v="7"/>
        <n v="8"/>
        <n v="9"/>
        <n v="13"/>
        <n v="17"/>
        <n v="21"/>
        <n v="23"/>
        <n v="24"/>
        <n v="26"/>
        <n v="27"/>
        <n v="28"/>
        <n v="29"/>
        <n v="33"/>
        <n v="37"/>
        <n v="40"/>
        <n v="41"/>
        <n v="47"/>
        <m/>
      </sharedItems>
    </cacheField>
    <cacheField name="Quantidade" numFmtId="0">
      <sharedItems containsBlank="1" containsMixedTypes="1" containsNumber="1" containsInteger="1" minValue="0" maxValue="56" count="10">
        <n v="0"/>
        <n v="1"/>
        <n v="2"/>
        <n v="3"/>
        <n v="4"/>
        <n v="5"/>
        <n v="8"/>
        <n v="56"/>
        <s v="-"/>
        <m/>
      </sharedItems>
    </cacheField>
    <cacheField name="Valor" numFmtId="0">
      <sharedItems containsString="0" containsBlank="1" containsNumber="1" minValue="0" maxValue="2795427.2" count="14">
        <n v="0"/>
        <n v="47.7667"/>
        <n v="71.42"/>
        <n v="193.95"/>
        <n v="405"/>
        <n v="598.66999999999996"/>
        <n v="7676.5"/>
        <n v="11773.64"/>
        <n v="19017.740000000002"/>
        <n v="80033.350000000006"/>
        <n v="83621.62"/>
        <n v="87749.01"/>
        <n v="2795427.2"/>
        <m/>
      </sharedItems>
    </cacheField>
    <cacheField name="Motivo3" numFmtId="0">
      <sharedItems containsBlank="1" count="12">
        <s v="-"/>
        <s v="Acima do estimado"/>
        <s v="Apesar da tentativa de negociação com a_x000a_empresa licitante, o valor cotado ficou acima do de referência."/>
        <s v="Empresa informou não consegui chegar ao valor de referência."/>
        <s v="Licitantes não aceitaram reduzir o valor do lance."/>
        <s v="Licitantes não enviaram documentos de habilitação"/>
        <s v="n/a"/>
        <s v="Nenhuma proposta atendeu plenamente ao Edital"/>
        <s v="Recusado pela Equipe de Apoio. Único item ofertado não correspondia ao Edital."/>
        <s v="Valor acima do estimado"/>
        <s v="vide Ata"/>
        <m/>
      </sharedItems>
    </cacheField>
    <cacheField name="Quantidade4" numFmtId="0">
      <sharedItems containsBlank="1" containsMixedTypes="1" containsNumber="1" containsInteger="1" minValue="0" maxValue="10" count="10">
        <n v="0"/>
        <n v="1"/>
        <n v="2"/>
        <n v="3"/>
        <n v="4"/>
        <n v="6"/>
        <n v="8"/>
        <n v="10"/>
        <s v="-"/>
        <m/>
      </sharedItems>
    </cacheField>
    <cacheField name="Valor5" numFmtId="0">
      <sharedItems containsString="0" containsBlank="1" containsNumber="1" minValue="0" maxValue="627596.15" count="10">
        <n v="0"/>
        <n v="193.95"/>
        <n v="406.1"/>
        <n v="637.91999999999996"/>
        <n v="1582.4"/>
        <n v="7245.83"/>
        <n v="8155.02"/>
        <n v="608717.76"/>
        <n v="627596.15"/>
        <m/>
      </sharedItems>
    </cacheField>
    <cacheField name="Motivo6" numFmtId="0">
      <sharedItems containsBlank="1" count="8">
        <s v="-"/>
        <s v="Falta de documentação / Valor acima"/>
        <s v="Objeto ofertado não atendia a necessidade"/>
        <s v="Proposta acima do estimado / Não aceitou reduzir"/>
        <s v="Valor acima do estimado"/>
        <s v="Valor acima do estimado / Objeto não atende"/>
        <s v="vide Ata"/>
        <m/>
      </sharedItems>
    </cacheField>
    <cacheField name="Quantidade7" numFmtId="0">
      <sharedItems containsBlank="1" containsMixedTypes="1" containsNumber="1" containsInteger="1" minValue="0" maxValue="17" count="11">
        <n v="0"/>
        <n v="1"/>
        <n v="2"/>
        <n v="4"/>
        <n v="8"/>
        <n v="9"/>
        <n v="13"/>
        <n v="15"/>
        <n v="17"/>
        <s v="-"/>
        <m/>
      </sharedItems>
    </cacheField>
    <cacheField name="Valor8" numFmtId="0">
      <sharedItems containsString="0" containsBlank="1" containsNumber="1" minValue="0" maxValue="192042.04" count="16">
        <n v="0"/>
        <n v="90.366600000000005"/>
        <n v="132"/>
        <n v="173.65"/>
        <n v="603.66499999999996"/>
        <n v="900"/>
        <n v="1101"/>
        <n v="1746.15"/>
        <n v="2713.42"/>
        <n v="2811.69"/>
        <n v="5884.8633"/>
        <n v="6714.48"/>
        <n v="81942.84"/>
        <n v="82500"/>
        <n v="192042.04"/>
        <m/>
      </sharedItems>
    </cacheField>
    <cacheField name="Valor Adjudicado" numFmtId="0">
      <sharedItems containsString="0" containsBlank="1" containsNumber="1" minValue="0" maxValue="2984805.7149999999" count="36">
        <n v="0"/>
        <n v="2201.04"/>
        <n v="10972.58"/>
        <n v="11585.82"/>
        <n v="14643.68"/>
        <n v="15631.25"/>
        <n v="16471.64"/>
        <n v="16795.740000000002"/>
        <n v="20746.649000000001"/>
        <n v="20767.05"/>
        <n v="21591.96"/>
        <n v="41114.58"/>
        <n v="51300"/>
        <n v="51750"/>
        <n v="58842.17"/>
        <n v="66766.86"/>
        <n v="72053.48"/>
        <n v="74000"/>
        <n v="74850.070000000007"/>
        <n v="79080.52"/>
        <n v="79700"/>
        <n v="91408"/>
        <n v="134610"/>
        <n v="140306.9"/>
        <n v="201200.12"/>
        <n v="211856.4"/>
        <n v="274600"/>
        <n v="312576.09999999998"/>
        <n v="339186.33399999997"/>
        <n v="344389.3"/>
        <n v="431000"/>
        <n v="767207.04"/>
        <n v="1079948.28"/>
        <n v="2265042.6"/>
        <n v="2984805.7149999999"/>
        <m/>
      </sharedItems>
    </cacheField>
    <cacheField name="Economicidade" numFmtId="0">
      <sharedItems containsBlank="1" containsMixedTypes="1" containsNumber="1" minValue="0" maxValue="93132235.200000003" count="42">
        <n v="0"/>
        <n v="129.43769999999799"/>
        <n v="333.35000000000599"/>
        <n v="659.64999999999804"/>
        <n v="795"/>
        <n v="2270"/>
        <n v="2601.3200000000002"/>
        <n v="3332.17"/>
        <n v="3400"/>
        <n v="3464.17"/>
        <n v="3936.11"/>
        <n v="4561.8500000000004"/>
        <n v="5110.38"/>
        <n v="6052.28"/>
        <n v="7796.25"/>
        <n v="8417.32"/>
        <n v="9537.6167000000005"/>
        <n v="13208.57"/>
        <n v="17457.82"/>
        <n v="22112.959999999999"/>
        <n v="23339.99"/>
        <n v="23656.33"/>
        <n v="29532.66"/>
        <n v="31317.38"/>
        <n v="82791.7"/>
        <n v="82794.869999999893"/>
        <n v="100475.9"/>
        <n v="104792"/>
        <n v="124753.791"/>
        <n v="175975.4"/>
        <n v="219917.76"/>
        <n v="223693.12"/>
        <n v="268512"/>
        <n v="306052"/>
        <n v="428551.92"/>
        <n v="485118.5"/>
        <n v="1019673.995"/>
        <n v="1992504"/>
        <n v="4550688.84"/>
        <n v="93132235.200000003"/>
        <s v=""/>
        <m/>
      </sharedItems>
    </cacheField>
    <cacheField name="% Economicidade" numFmtId="0">
      <sharedItems containsBlank="1" containsMixedTypes="1" containsNumber="1" minValue="0" maxValue="1" count="38">
        <n v="0"/>
        <n v="4.1651386578220899E-3"/>
        <n v="4.8239383997760003E-3"/>
        <n v="1.22302158273381E-2"/>
        <n v="1.5129888666856999E-2"/>
        <n v="1.6583869082408002E-2"/>
        <n v="1.9123216538647E-2"/>
        <n v="2.1202294523309798E-2"/>
        <n v="5.1393124742617202E-2"/>
        <n v="7.1206499904987494E-2"/>
        <n v="7.2090988268009498E-2"/>
        <n v="0.116705286982972"/>
        <n v="0.12027832084677501"/>
        <n v="0.12831636449829401"/>
        <n v="0.141919780231481"/>
        <n v="0.14734958452066099"/>
        <n v="0.14787737905922199"/>
        <n v="0.16608330469798599"/>
        <n v="0.18247639553098199"/>
        <n v="0.21709884401785601"/>
        <n v="0.221791203933458"/>
        <n v="0.225747385084689"/>
        <n v="0.22588342813811799"/>
        <n v="0.25107812504118099"/>
        <n v="0.28098501229093298"/>
        <n v="0.28674860755044002"/>
        <n v="0.29881244043198901"/>
        <n v="0.30320844282966902"/>
        <n v="0.312700872548348"/>
        <n v="0.31445774445573099"/>
        <n v="0.332781986981112"/>
        <n v="0.49857595571422803"/>
        <n v="0.61879847522962705"/>
        <n v="0.80304667338565405"/>
        <n v="0.80528980244808601"/>
        <n v="1"/>
        <s v=""/>
        <m/>
      </sharedItems>
    </cacheField>
    <cacheField name="Status" numFmtId="0">
      <sharedItems containsBlank="1" count="5">
        <s v="Finalizado – Arquivado"/>
        <s v="Finalizado – Consolidado"/>
        <s v="Finalizado – Deserto"/>
        <s v="Finalizado – Fracassado"/>
        <m/>
      </sharedItems>
    </cacheField>
    <cacheField name="Observações" numFmtId="0">
      <sharedItems containsBlank="1" count="6">
        <s v="1a tentativa"/>
        <s v="2ª tentativa"/>
        <s v="3ª tentativa"/>
        <s v="Devolvido ao requerente/DPC para análise quanto aos apontamentos da PF."/>
        <s v="Processo encaminhado à PROAD, em 10/04/2019, para autorização de abertura ou remessa à PF, haja vista as alterações realizadas pelo setor requerente.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0">
  <r>
    <x v="21"/>
    <x v="1"/>
    <x v="2"/>
    <x v="34"/>
    <x v="24"/>
    <x v="1"/>
    <x v="17"/>
    <x v="3"/>
    <x v="8"/>
    <x v="3"/>
    <x v="0"/>
    <x v="5"/>
    <x v="17"/>
    <x v="0"/>
    <x v="0"/>
    <x v="0"/>
    <x v="0"/>
    <x v="0"/>
    <x v="3"/>
    <x v="0"/>
    <x v="0"/>
    <x v="0"/>
    <x v="2"/>
    <x v="1"/>
    <x v="4"/>
    <x v="8"/>
    <x v="14"/>
    <x v="0"/>
    <x v="0"/>
    <x v="0"/>
    <x v="3"/>
    <x v="2"/>
    <x v="3"/>
    <x v="0"/>
    <x v="0"/>
    <x v="3"/>
    <x v="12"/>
    <x v="26"/>
    <x v="1"/>
    <x v="5"/>
  </r>
  <r>
    <x v="25"/>
    <x v="1"/>
    <x v="2"/>
    <x v="35"/>
    <x v="25"/>
    <x v="1"/>
    <x v="7"/>
    <x v="9"/>
    <x v="9"/>
    <x v="3"/>
    <x v="6"/>
    <x v="47"/>
    <x v="5"/>
    <x v="1"/>
    <x v="0"/>
    <x v="0"/>
    <x v="0"/>
    <x v="0"/>
    <x v="7"/>
    <x v="0"/>
    <x v="1"/>
    <x v="1"/>
    <x v="4"/>
    <x v="1"/>
    <x v="9"/>
    <x v="13"/>
    <x v="6"/>
    <x v="0"/>
    <x v="0"/>
    <x v="0"/>
    <x v="0"/>
    <x v="0"/>
    <x v="0"/>
    <x v="0"/>
    <x v="0"/>
    <x v="33"/>
    <x v="29"/>
    <x v="10"/>
    <x v="1"/>
    <x v="5"/>
  </r>
  <r>
    <x v="27"/>
    <x v="1"/>
    <x v="2"/>
    <x v="36"/>
    <x v="26"/>
    <x v="4"/>
    <x v="51"/>
    <x v="12"/>
    <x v="4"/>
    <x v="5"/>
    <x v="6"/>
    <x v="34"/>
    <x v="4"/>
    <x v="1"/>
    <x v="0"/>
    <x v="0"/>
    <x v="0"/>
    <x v="0"/>
    <x v="5"/>
    <x v="0"/>
    <x v="0"/>
    <x v="0"/>
    <x v="2"/>
    <x v="1"/>
    <x v="3"/>
    <x v="5"/>
    <x v="5"/>
    <x v="0"/>
    <x v="0"/>
    <x v="0"/>
    <x v="0"/>
    <x v="0"/>
    <x v="0"/>
    <x v="0"/>
    <x v="0"/>
    <x v="26"/>
    <x v="8"/>
    <x v="3"/>
    <x v="1"/>
    <x v="5"/>
  </r>
  <r>
    <x v="26"/>
    <x v="1"/>
    <x v="2"/>
    <x v="37"/>
    <x v="27"/>
    <x v="4"/>
    <x v="39"/>
    <x v="21"/>
    <x v="23"/>
    <x v="5"/>
    <x v="5"/>
    <x v="48"/>
    <x v="28"/>
    <x v="3"/>
    <x v="1"/>
    <x v="1"/>
    <x v="1"/>
    <x v="2"/>
    <x v="15"/>
    <x v="0"/>
    <x v="1"/>
    <x v="1"/>
    <x v="6"/>
    <x v="2"/>
    <x v="16"/>
    <x v="14"/>
    <x v="23"/>
    <x v="7"/>
    <x v="12"/>
    <x v="10"/>
    <x v="8"/>
    <x v="9"/>
    <x v="0"/>
    <x v="10"/>
    <x v="15"/>
    <x v="35"/>
    <x v="35"/>
    <x v="16"/>
    <x v="1"/>
    <x v="5"/>
  </r>
  <r>
    <x v="28"/>
    <x v="1"/>
    <x v="2"/>
    <x v="38"/>
    <x v="28"/>
    <x v="1"/>
    <x v="10"/>
    <x v="17"/>
    <x v="2"/>
    <x v="3"/>
    <x v="5"/>
    <x v="39"/>
    <x v="26"/>
    <x v="0"/>
    <x v="2"/>
    <x v="3"/>
    <x v="1"/>
    <x v="2"/>
    <x v="0"/>
    <x v="0"/>
    <x v="1"/>
    <x v="2"/>
    <x v="6"/>
    <x v="2"/>
    <x v="1"/>
    <x v="21"/>
    <x v="22"/>
    <x v="8"/>
    <x v="0"/>
    <x v="0"/>
    <x v="2"/>
    <x v="6"/>
    <x v="0"/>
    <x v="0"/>
    <x v="0"/>
    <x v="29"/>
    <x v="26"/>
    <x v="20"/>
    <x v="1"/>
    <x v="5"/>
  </r>
  <r>
    <x v="33"/>
    <x v="1"/>
    <x v="2"/>
    <x v="39"/>
    <x v="44"/>
    <x v="4"/>
    <x v="34"/>
    <x v="20"/>
    <x v="7"/>
    <x v="7"/>
    <x v="6"/>
    <x v="21"/>
    <x v="1"/>
    <x v="1"/>
    <x v="0"/>
    <x v="0"/>
    <x v="0"/>
    <x v="0"/>
    <x v="10"/>
    <x v="0"/>
    <x v="0"/>
    <x v="0"/>
    <x v="2"/>
    <x v="1"/>
    <x v="8"/>
    <x v="7"/>
    <x v="0"/>
    <x v="0"/>
    <x v="0"/>
    <x v="0"/>
    <x v="0"/>
    <x v="0"/>
    <x v="0"/>
    <x v="4"/>
    <x v="12"/>
    <x v="0"/>
    <x v="0"/>
    <x v="0"/>
    <x v="2"/>
    <x v="0"/>
  </r>
  <r>
    <x v="40"/>
    <x v="1"/>
    <x v="2"/>
    <x v="40"/>
    <x v="34"/>
    <x v="4"/>
    <x v="45"/>
    <x v="19"/>
    <x v="3"/>
    <x v="5"/>
    <x v="2"/>
    <x v="16"/>
    <x v="0"/>
    <x v="0"/>
    <x v="0"/>
    <x v="0"/>
    <x v="0"/>
    <x v="0"/>
    <x v="3"/>
    <x v="0"/>
    <x v="0"/>
    <x v="0"/>
    <x v="2"/>
    <x v="1"/>
    <x v="2"/>
    <x v="3"/>
    <x v="1"/>
    <x v="0"/>
    <x v="0"/>
    <x v="0"/>
    <x v="0"/>
    <x v="0"/>
    <x v="0"/>
    <x v="0"/>
    <x v="0"/>
    <x v="13"/>
    <x v="4"/>
    <x v="4"/>
    <x v="1"/>
    <x v="5"/>
  </r>
  <r>
    <x v="30"/>
    <x v="2"/>
    <x v="3"/>
    <x v="41"/>
    <x v="0"/>
    <x v="4"/>
    <x v="42"/>
    <x v="21"/>
    <x v="9"/>
    <x v="6"/>
    <x v="2"/>
    <x v="32"/>
    <x v="3"/>
    <x v="2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30"/>
    <x v="35"/>
    <x v="4"/>
    <x v="3"/>
  </r>
  <r>
    <x v="37"/>
    <x v="1"/>
    <x v="2"/>
    <x v="42"/>
    <x v="35"/>
    <x v="4"/>
    <x v="38"/>
    <x v="3"/>
    <x v="3"/>
    <x v="5"/>
    <x v="6"/>
    <x v="44"/>
    <x v="2"/>
    <x v="0"/>
    <x v="0"/>
    <x v="0"/>
    <x v="0"/>
    <x v="0"/>
    <x v="2"/>
    <x v="0"/>
    <x v="0"/>
    <x v="0"/>
    <x v="2"/>
    <x v="1"/>
    <x v="2"/>
    <x v="7"/>
    <x v="3"/>
    <x v="0"/>
    <x v="0"/>
    <x v="0"/>
    <x v="0"/>
    <x v="0"/>
    <x v="0"/>
    <x v="0"/>
    <x v="0"/>
    <x v="32"/>
    <x v="25"/>
    <x v="9"/>
    <x v="1"/>
    <x v="5"/>
  </r>
  <r>
    <x v="39"/>
    <x v="1"/>
    <x v="2"/>
    <x v="43"/>
    <x v="30"/>
    <x v="3"/>
    <x v="21"/>
    <x v="6"/>
    <x v="14"/>
    <x v="3"/>
    <x v="5"/>
    <x v="22"/>
    <x v="10"/>
    <x v="0"/>
    <x v="0"/>
    <x v="0"/>
    <x v="1"/>
    <x v="2"/>
    <x v="11"/>
    <x v="0"/>
    <x v="1"/>
    <x v="1"/>
    <x v="6"/>
    <x v="1"/>
    <x v="6"/>
    <x v="2"/>
    <x v="23"/>
    <x v="8"/>
    <x v="13"/>
    <x v="11"/>
    <x v="8"/>
    <x v="9"/>
    <x v="7"/>
    <x v="0"/>
    <x v="15"/>
    <x v="14"/>
    <x v="21"/>
    <x v="25"/>
    <x v="1"/>
    <x v="5"/>
  </r>
  <r>
    <x v="29"/>
    <x v="1"/>
    <x v="2"/>
    <x v="44"/>
    <x v="32"/>
    <x v="1"/>
    <x v="16"/>
    <x v="10"/>
    <x v="21"/>
    <x v="3"/>
    <x v="3"/>
    <x v="40"/>
    <x v="23"/>
    <x v="0"/>
    <x v="0"/>
    <x v="0"/>
    <x v="0"/>
    <x v="0"/>
    <x v="30"/>
    <x v="0"/>
    <x v="0"/>
    <x v="0"/>
    <x v="2"/>
    <x v="1"/>
    <x v="24"/>
    <x v="2"/>
    <x v="21"/>
    <x v="2"/>
    <x v="11"/>
    <x v="4"/>
    <x v="0"/>
    <x v="0"/>
    <x v="0"/>
    <x v="1"/>
    <x v="4"/>
    <x v="28"/>
    <x v="28"/>
    <x v="22"/>
    <x v="1"/>
    <x v="5"/>
  </r>
  <r>
    <x v="24"/>
    <x v="1"/>
    <x v="2"/>
    <x v="45"/>
    <x v="31"/>
    <x v="1"/>
    <x v="14"/>
    <x v="7"/>
    <x v="10"/>
    <x v="3"/>
    <x v="5"/>
    <x v="12"/>
    <x v="12"/>
    <x v="0"/>
    <x v="0"/>
    <x v="0"/>
    <x v="0"/>
    <x v="0"/>
    <x v="13"/>
    <x v="0"/>
    <x v="0"/>
    <x v="0"/>
    <x v="3"/>
    <x v="1"/>
    <x v="12"/>
    <x v="12"/>
    <x v="23"/>
    <x v="6"/>
    <x v="8"/>
    <x v="10"/>
    <x v="6"/>
    <x v="0"/>
    <x v="6"/>
    <x v="1"/>
    <x v="3"/>
    <x v="4"/>
    <x v="3"/>
    <x v="6"/>
    <x v="1"/>
    <x v="5"/>
  </r>
  <r>
    <x v="23"/>
    <x v="1"/>
    <x v="2"/>
    <x v="46"/>
    <x v="29"/>
    <x v="1"/>
    <x v="24"/>
    <x v="1"/>
    <x v="2"/>
    <x v="3"/>
    <x v="4"/>
    <x v="13"/>
    <x v="11"/>
    <x v="0"/>
    <x v="0"/>
    <x v="0"/>
    <x v="0"/>
    <x v="0"/>
    <x v="1"/>
    <x v="1"/>
    <x v="0"/>
    <x v="0"/>
    <x v="2"/>
    <x v="1"/>
    <x v="0"/>
    <x v="14"/>
    <x v="9"/>
    <x v="5"/>
    <x v="7"/>
    <x v="3"/>
    <x v="0"/>
    <x v="0"/>
    <x v="0"/>
    <x v="0"/>
    <x v="0"/>
    <x v="10"/>
    <x v="11"/>
    <x v="12"/>
    <x v="1"/>
    <x v="5"/>
  </r>
  <r>
    <x v="18"/>
    <x v="1"/>
    <x v="2"/>
    <x v="47"/>
    <x v="33"/>
    <x v="4"/>
    <x v="40"/>
    <x v="17"/>
    <x v="6"/>
    <x v="5"/>
    <x v="6"/>
    <x v="45"/>
    <x v="6"/>
    <x v="2"/>
    <x v="0"/>
    <x v="0"/>
    <x v="0"/>
    <x v="0"/>
    <x v="12"/>
    <x v="0"/>
    <x v="0"/>
    <x v="0"/>
    <x v="2"/>
    <x v="1"/>
    <x v="6"/>
    <x v="1"/>
    <x v="7"/>
    <x v="0"/>
    <x v="0"/>
    <x v="0"/>
    <x v="0"/>
    <x v="0"/>
    <x v="0"/>
    <x v="0"/>
    <x v="0"/>
    <x v="35"/>
    <x v="37"/>
    <x v="35"/>
    <x v="1"/>
    <x v="5"/>
  </r>
  <r>
    <x v="36"/>
    <x v="1"/>
    <x v="2"/>
    <x v="48"/>
    <x v="36"/>
    <x v="1"/>
    <x v="13"/>
    <x v="6"/>
    <x v="7"/>
    <x v="3"/>
    <x v="0"/>
    <x v="23"/>
    <x v="14"/>
    <x v="0"/>
    <x v="0"/>
    <x v="0"/>
    <x v="0"/>
    <x v="0"/>
    <x v="6"/>
    <x v="0"/>
    <x v="0"/>
    <x v="0"/>
    <x v="2"/>
    <x v="1"/>
    <x v="7"/>
    <x v="11"/>
    <x v="11"/>
    <x v="0"/>
    <x v="0"/>
    <x v="0"/>
    <x v="1"/>
    <x v="4"/>
    <x v="4"/>
    <x v="0"/>
    <x v="0"/>
    <x v="18"/>
    <x v="17"/>
    <x v="15"/>
    <x v="1"/>
    <x v="5"/>
  </r>
  <r>
    <x v="22"/>
    <x v="1"/>
    <x v="2"/>
    <x v="49"/>
    <x v="37"/>
    <x v="1"/>
    <x v="0"/>
    <x v="3"/>
    <x v="15"/>
    <x v="3"/>
    <x v="0"/>
    <x v="9"/>
    <x v="15"/>
    <x v="0"/>
    <x v="0"/>
    <x v="0"/>
    <x v="0"/>
    <x v="0"/>
    <x v="8"/>
    <x v="0"/>
    <x v="0"/>
    <x v="0"/>
    <x v="2"/>
    <x v="1"/>
    <x v="14"/>
    <x v="19"/>
    <x v="10"/>
    <x v="0"/>
    <x v="0"/>
    <x v="0"/>
    <x v="5"/>
    <x v="5"/>
    <x v="5"/>
    <x v="1"/>
    <x v="2"/>
    <x v="2"/>
    <x v="15"/>
    <x v="29"/>
    <x v="1"/>
    <x v="5"/>
  </r>
  <r>
    <x v="44"/>
    <x v="1"/>
    <x v="2"/>
    <x v="50"/>
    <x v="0"/>
    <x v="4"/>
    <x v="31"/>
    <x v="10"/>
    <x v="26"/>
    <x v="4"/>
    <x v="0"/>
    <x v="41"/>
    <x v="6"/>
    <x v="1"/>
    <x v="0"/>
    <x v="0"/>
    <x v="0"/>
    <x v="0"/>
    <x v="23"/>
    <x v="2"/>
    <x v="1"/>
    <x v="1"/>
    <x v="0"/>
    <x v="1"/>
    <x v="25"/>
    <x v="16"/>
    <x v="7"/>
    <x v="0"/>
    <x v="0"/>
    <x v="0"/>
    <x v="0"/>
    <x v="0"/>
    <x v="0"/>
    <x v="0"/>
    <x v="0"/>
    <x v="30"/>
    <x v="34"/>
    <x v="31"/>
    <x v="1"/>
    <x v="5"/>
  </r>
  <r>
    <x v="20"/>
    <x v="1"/>
    <x v="2"/>
    <x v="51"/>
    <x v="38"/>
    <x v="4"/>
    <x v="41"/>
    <x v="4"/>
    <x v="1"/>
    <x v="8"/>
    <x v="2"/>
    <x v="49"/>
    <x v="8"/>
    <x v="4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38"/>
    <x v="35"/>
    <x v="4"/>
    <x v="5"/>
  </r>
  <r>
    <x v="43"/>
    <x v="1"/>
    <x v="2"/>
    <x v="52"/>
    <x v="39"/>
    <x v="4"/>
    <x v="46"/>
    <x v="1"/>
    <x v="28"/>
    <x v="1"/>
    <x v="4"/>
    <x v="33"/>
    <x v="1"/>
    <x v="1"/>
    <x v="0"/>
    <x v="0"/>
    <x v="0"/>
    <x v="0"/>
    <x v="40"/>
    <x v="4"/>
    <x v="0"/>
    <x v="0"/>
    <x v="2"/>
    <x v="1"/>
    <x v="32"/>
    <x v="23"/>
    <x v="0"/>
    <x v="0"/>
    <x v="0"/>
    <x v="0"/>
    <x v="0"/>
    <x v="0"/>
    <x v="0"/>
    <x v="0"/>
    <x v="0"/>
    <x v="0"/>
    <x v="32"/>
    <x v="35"/>
    <x v="0"/>
    <x v="5"/>
  </r>
  <r>
    <x v="42"/>
    <x v="1"/>
    <x v="2"/>
    <x v="53"/>
    <x v="40"/>
    <x v="4"/>
    <x v="32"/>
    <x v="12"/>
    <x v="18"/>
    <x v="3"/>
    <x v="0"/>
    <x v="31"/>
    <x v="16"/>
    <x v="1"/>
    <x v="0"/>
    <x v="0"/>
    <x v="0"/>
    <x v="0"/>
    <x v="17"/>
    <x v="0"/>
    <x v="0"/>
    <x v="0"/>
    <x v="2"/>
    <x v="1"/>
    <x v="18"/>
    <x v="15"/>
    <x v="16"/>
    <x v="0"/>
    <x v="0"/>
    <x v="0"/>
    <x v="0"/>
    <x v="0"/>
    <x v="0"/>
    <x v="0"/>
    <x v="0"/>
    <x v="23"/>
    <x v="23"/>
    <x v="18"/>
    <x v="1"/>
    <x v="5"/>
  </r>
  <r>
    <x v="34"/>
    <x v="1"/>
    <x v="2"/>
    <x v="54"/>
    <x v="41"/>
    <x v="1"/>
    <x v="19"/>
    <x v="13"/>
    <x v="0"/>
    <x v="3"/>
    <x v="3"/>
    <x v="25"/>
    <x v="20"/>
    <x v="0"/>
    <x v="0"/>
    <x v="0"/>
    <x v="0"/>
    <x v="0"/>
    <x v="12"/>
    <x v="0"/>
    <x v="0"/>
    <x v="0"/>
    <x v="2"/>
    <x v="1"/>
    <x v="10"/>
    <x v="11"/>
    <x v="19"/>
    <x v="0"/>
    <x v="0"/>
    <x v="0"/>
    <x v="0"/>
    <x v="0"/>
    <x v="0"/>
    <x v="1"/>
    <x v="6"/>
    <x v="15"/>
    <x v="22"/>
    <x v="27"/>
    <x v="1"/>
    <x v="5"/>
  </r>
  <r>
    <x v="47"/>
    <x v="1"/>
    <x v="2"/>
    <x v="55"/>
    <x v="42"/>
    <x v="1"/>
    <x v="1"/>
    <x v="20"/>
    <x v="5"/>
    <x v="3"/>
    <x v="3"/>
    <x v="7"/>
    <x v="3"/>
    <x v="0"/>
    <x v="0"/>
    <x v="0"/>
    <x v="0"/>
    <x v="0"/>
    <x v="9"/>
    <x v="0"/>
    <x v="0"/>
    <x v="0"/>
    <x v="2"/>
    <x v="1"/>
    <x v="5"/>
    <x v="4"/>
    <x v="4"/>
    <x v="0"/>
    <x v="0"/>
    <x v="0"/>
    <x v="0"/>
    <x v="0"/>
    <x v="0"/>
    <x v="0"/>
    <x v="0"/>
    <x v="5"/>
    <x v="14"/>
    <x v="30"/>
    <x v="1"/>
    <x v="5"/>
  </r>
  <r>
    <x v="38"/>
    <x v="1"/>
    <x v="2"/>
    <x v="56"/>
    <x v="43"/>
    <x v="3"/>
    <x v="3"/>
    <x v="6"/>
    <x v="3"/>
    <x v="3"/>
    <x v="3"/>
    <x v="14"/>
    <x v="0"/>
    <x v="0"/>
    <x v="0"/>
    <x v="0"/>
    <x v="0"/>
    <x v="0"/>
    <x v="4"/>
    <x v="0"/>
    <x v="0"/>
    <x v="0"/>
    <x v="2"/>
    <x v="1"/>
    <x v="2"/>
    <x v="2"/>
    <x v="1"/>
    <x v="0"/>
    <x v="0"/>
    <x v="0"/>
    <x v="0"/>
    <x v="0"/>
    <x v="0"/>
    <x v="0"/>
    <x v="0"/>
    <x v="11"/>
    <x v="13"/>
    <x v="13"/>
    <x v="1"/>
    <x v="5"/>
  </r>
  <r>
    <x v="31"/>
    <x v="1"/>
    <x v="2"/>
    <x v="1"/>
    <x v="1"/>
    <x v="1"/>
    <x v="9"/>
    <x v="5"/>
    <x v="11"/>
    <x v="3"/>
    <x v="3"/>
    <x v="19"/>
    <x v="19"/>
    <x v="0"/>
    <x v="0"/>
    <x v="0"/>
    <x v="0"/>
    <x v="0"/>
    <x v="14"/>
    <x v="0"/>
    <x v="0"/>
    <x v="0"/>
    <x v="2"/>
    <x v="1"/>
    <x v="11"/>
    <x v="10"/>
    <x v="18"/>
    <x v="1"/>
    <x v="5"/>
    <x v="9"/>
    <x v="0"/>
    <x v="0"/>
    <x v="0"/>
    <x v="0"/>
    <x v="0"/>
    <x v="16"/>
    <x v="10"/>
    <x v="8"/>
    <x v="1"/>
    <x v="5"/>
  </r>
  <r>
    <x v="46"/>
    <x v="1"/>
    <x v="2"/>
    <x v="2"/>
    <x v="2"/>
    <x v="3"/>
    <x v="23"/>
    <x v="21"/>
    <x v="13"/>
    <x v="3"/>
    <x v="2"/>
    <x v="42"/>
    <x v="6"/>
    <x v="0"/>
    <x v="0"/>
    <x v="0"/>
    <x v="0"/>
    <x v="0"/>
    <x v="20"/>
    <x v="0"/>
    <x v="0"/>
    <x v="0"/>
    <x v="2"/>
    <x v="1"/>
    <x v="15"/>
    <x v="2"/>
    <x v="7"/>
    <x v="0"/>
    <x v="0"/>
    <x v="0"/>
    <x v="0"/>
    <x v="0"/>
    <x v="0"/>
    <x v="0"/>
    <x v="0"/>
    <x v="31"/>
    <x v="31"/>
    <x v="21"/>
    <x v="1"/>
    <x v="5"/>
  </r>
  <r>
    <x v="48"/>
    <x v="2"/>
    <x v="3"/>
    <x v="3"/>
    <x v="0"/>
    <x v="0"/>
    <x v="25"/>
    <x v="11"/>
    <x v="11"/>
    <x v="4"/>
    <x v="6"/>
    <x v="4"/>
    <x v="7"/>
    <x v="1"/>
    <x v="0"/>
    <x v="0"/>
    <x v="0"/>
    <x v="0"/>
    <x v="18"/>
    <x v="0"/>
    <x v="0"/>
    <x v="0"/>
    <x v="2"/>
    <x v="1"/>
    <x v="11"/>
    <x v="1"/>
    <x v="8"/>
    <x v="0"/>
    <x v="0"/>
    <x v="0"/>
    <x v="0"/>
    <x v="0"/>
    <x v="0"/>
    <x v="0"/>
    <x v="0"/>
    <x v="9"/>
    <x v="40"/>
    <x v="36"/>
    <x v="1"/>
    <x v="5"/>
  </r>
  <r>
    <x v="17"/>
    <x v="1"/>
    <x v="2"/>
    <x v="4"/>
    <x v="3"/>
    <x v="4"/>
    <x v="48"/>
    <x v="12"/>
    <x v="12"/>
    <x v="7"/>
    <x v="3"/>
    <x v="20"/>
    <x v="2"/>
    <x v="1"/>
    <x v="0"/>
    <x v="0"/>
    <x v="0"/>
    <x v="0"/>
    <x v="16"/>
    <x v="0"/>
    <x v="0"/>
    <x v="0"/>
    <x v="2"/>
    <x v="1"/>
    <x v="13"/>
    <x v="9"/>
    <x v="0"/>
    <x v="3"/>
    <x v="9"/>
    <x v="5"/>
    <x v="0"/>
    <x v="0"/>
    <x v="0"/>
    <x v="0"/>
    <x v="0"/>
    <x v="0"/>
    <x v="0"/>
    <x v="0"/>
    <x v="3"/>
    <x v="2"/>
  </r>
  <r>
    <x v="16"/>
    <x v="1"/>
    <x v="2"/>
    <x v="5"/>
    <x v="4"/>
    <x v="1"/>
    <x v="2"/>
    <x v="3"/>
    <x v="37"/>
    <x v="3"/>
    <x v="0"/>
    <x v="43"/>
    <x v="13"/>
    <x v="5"/>
    <x v="1"/>
    <x v="2"/>
    <x v="0"/>
    <x v="0"/>
    <x v="33"/>
    <x v="2"/>
    <x v="1"/>
    <x v="1"/>
    <x v="1"/>
    <x v="1"/>
    <x v="31"/>
    <x v="17"/>
    <x v="5"/>
    <x v="0"/>
    <x v="0"/>
    <x v="6"/>
    <x v="7"/>
    <x v="8"/>
    <x v="1"/>
    <x v="3"/>
    <x v="14"/>
    <x v="24"/>
    <x v="19"/>
    <x v="7"/>
    <x v="1"/>
    <x v="5"/>
  </r>
  <r>
    <x v="15"/>
    <x v="1"/>
    <x v="2"/>
    <x v="6"/>
    <x v="5"/>
    <x v="3"/>
    <x v="20"/>
    <x v="9"/>
    <x v="26"/>
    <x v="3"/>
    <x v="5"/>
    <x v="50"/>
    <x v="24"/>
    <x v="0"/>
    <x v="1"/>
    <x v="2"/>
    <x v="1"/>
    <x v="2"/>
    <x v="21"/>
    <x v="0"/>
    <x v="1"/>
    <x v="0"/>
    <x v="3"/>
    <x v="1"/>
    <x v="25"/>
    <x v="20"/>
    <x v="20"/>
    <x v="1"/>
    <x v="10"/>
    <x v="10"/>
    <x v="4"/>
    <x v="7"/>
    <x v="6"/>
    <x v="9"/>
    <x v="15"/>
    <x v="34"/>
    <x v="36"/>
    <x v="19"/>
    <x v="1"/>
    <x v="5"/>
  </r>
  <r>
    <x v="32"/>
    <x v="1"/>
    <x v="2"/>
    <x v="7"/>
    <x v="6"/>
    <x v="1"/>
    <x v="8"/>
    <x v="14"/>
    <x v="15"/>
    <x v="3"/>
    <x v="7"/>
    <x v="3"/>
    <x v="16"/>
    <x v="0"/>
    <x v="0"/>
    <x v="0"/>
    <x v="0"/>
    <x v="0"/>
    <x v="22"/>
    <x v="1"/>
    <x v="0"/>
    <x v="0"/>
    <x v="2"/>
    <x v="1"/>
    <x v="17"/>
    <x v="4"/>
    <x v="12"/>
    <x v="1"/>
    <x v="1"/>
    <x v="7"/>
    <x v="0"/>
    <x v="0"/>
    <x v="0"/>
    <x v="3"/>
    <x v="1"/>
    <x v="1"/>
    <x v="16"/>
    <x v="33"/>
    <x v="1"/>
    <x v="5"/>
  </r>
  <r>
    <x v="1"/>
    <x v="2"/>
    <x v="3"/>
    <x v="8"/>
    <x v="0"/>
    <x v="0"/>
    <x v="27"/>
    <x v="12"/>
    <x v="18"/>
    <x v="11"/>
    <x v="0"/>
    <x v="2"/>
    <x v="0"/>
    <x v="0"/>
    <x v="0"/>
    <x v="0"/>
    <x v="0"/>
    <x v="0"/>
    <x v="24"/>
    <x v="2"/>
    <x v="0"/>
    <x v="0"/>
    <x v="2"/>
    <x v="1"/>
    <x v="19"/>
    <x v="5"/>
    <x v="0"/>
    <x v="0"/>
    <x v="0"/>
    <x v="0"/>
    <x v="0"/>
    <x v="0"/>
    <x v="0"/>
    <x v="1"/>
    <x v="11"/>
    <x v="0"/>
    <x v="0"/>
    <x v="0"/>
    <x v="2"/>
    <x v="5"/>
  </r>
  <r>
    <x v="51"/>
    <x v="2"/>
    <x v="3"/>
    <x v="9"/>
    <x v="0"/>
    <x v="4"/>
    <x v="43"/>
    <x v="2"/>
    <x v="24"/>
    <x v="4"/>
    <x v="2"/>
    <x v="29"/>
    <x v="6"/>
    <x v="1"/>
    <x v="0"/>
    <x v="0"/>
    <x v="0"/>
    <x v="0"/>
    <x v="29"/>
    <x v="1"/>
    <x v="0"/>
    <x v="0"/>
    <x v="2"/>
    <x v="1"/>
    <x v="21"/>
    <x v="1"/>
    <x v="7"/>
    <x v="0"/>
    <x v="0"/>
    <x v="0"/>
    <x v="0"/>
    <x v="0"/>
    <x v="0"/>
    <x v="0"/>
    <x v="0"/>
    <x v="22"/>
    <x v="5"/>
    <x v="5"/>
    <x v="1"/>
    <x v="5"/>
  </r>
  <r>
    <x v="33"/>
    <x v="1"/>
    <x v="2"/>
    <x v="10"/>
    <x v="7"/>
    <x v="4"/>
    <x v="34"/>
    <x v="20"/>
    <x v="12"/>
    <x v="7"/>
    <x v="6"/>
    <x v="21"/>
    <x v="1"/>
    <x v="1"/>
    <x v="0"/>
    <x v="0"/>
    <x v="0"/>
    <x v="0"/>
    <x v="19"/>
    <x v="0"/>
    <x v="0"/>
    <x v="0"/>
    <x v="2"/>
    <x v="1"/>
    <x v="13"/>
    <x v="1"/>
    <x v="0"/>
    <x v="0"/>
    <x v="0"/>
    <x v="0"/>
    <x v="0"/>
    <x v="0"/>
    <x v="0"/>
    <x v="4"/>
    <x v="12"/>
    <x v="0"/>
    <x v="0"/>
    <x v="0"/>
    <x v="2"/>
    <x v="1"/>
  </r>
  <r>
    <x v="0"/>
    <x v="1"/>
    <x v="2"/>
    <x v="11"/>
    <x v="10"/>
    <x v="1"/>
    <x v="11"/>
    <x v="2"/>
    <x v="16"/>
    <x v="3"/>
    <x v="3"/>
    <x v="10"/>
    <x v="22"/>
    <x v="0"/>
    <x v="0"/>
    <x v="0"/>
    <x v="0"/>
    <x v="0"/>
    <x v="25"/>
    <x v="3"/>
    <x v="0"/>
    <x v="0"/>
    <x v="2"/>
    <x v="1"/>
    <x v="19"/>
    <x v="3"/>
    <x v="15"/>
    <x v="1"/>
    <x v="2"/>
    <x v="8"/>
    <x v="0"/>
    <x v="0"/>
    <x v="0"/>
    <x v="6"/>
    <x v="10"/>
    <x v="8"/>
    <x v="1"/>
    <x v="2"/>
    <x v="1"/>
    <x v="5"/>
  </r>
  <r>
    <x v="2"/>
    <x v="1"/>
    <x v="2"/>
    <x v="12"/>
    <x v="8"/>
    <x v="1"/>
    <x v="12"/>
    <x v="2"/>
    <x v="22"/>
    <x v="3"/>
    <x v="0"/>
    <x v="8"/>
    <x v="27"/>
    <x v="0"/>
    <x v="0"/>
    <x v="0"/>
    <x v="0"/>
    <x v="0"/>
    <x v="26"/>
    <x v="2"/>
    <x v="0"/>
    <x v="0"/>
    <x v="2"/>
    <x v="1"/>
    <x v="23"/>
    <x v="11"/>
    <x v="20"/>
    <x v="0"/>
    <x v="0"/>
    <x v="0"/>
    <x v="2"/>
    <x v="3"/>
    <x v="2"/>
    <x v="5"/>
    <x v="8"/>
    <x v="7"/>
    <x v="7"/>
    <x v="14"/>
    <x v="1"/>
    <x v="5"/>
  </r>
  <r>
    <x v="3"/>
    <x v="1"/>
    <x v="2"/>
    <x v="13"/>
    <x v="9"/>
    <x v="1"/>
    <x v="11"/>
    <x v="2"/>
    <x v="17"/>
    <x v="3"/>
    <x v="2"/>
    <x v="6"/>
    <x v="25"/>
    <x v="0"/>
    <x v="0"/>
    <x v="0"/>
    <x v="0"/>
    <x v="0"/>
    <x v="25"/>
    <x v="0"/>
    <x v="0"/>
    <x v="0"/>
    <x v="2"/>
    <x v="1"/>
    <x v="18"/>
    <x v="2"/>
    <x v="17"/>
    <x v="4"/>
    <x v="4"/>
    <x v="1"/>
    <x v="0"/>
    <x v="0"/>
    <x v="0"/>
    <x v="7"/>
    <x v="9"/>
    <x v="6"/>
    <x v="6"/>
    <x v="11"/>
    <x v="1"/>
    <x v="5"/>
  </r>
  <r>
    <x v="6"/>
    <x v="1"/>
    <x v="2"/>
    <x v="14"/>
    <x v="13"/>
    <x v="1"/>
    <x v="11"/>
    <x v="2"/>
    <x v="18"/>
    <x v="3"/>
    <x v="5"/>
    <x v="1"/>
    <x v="18"/>
    <x v="0"/>
    <x v="0"/>
    <x v="0"/>
    <x v="0"/>
    <x v="0"/>
    <x v="27"/>
    <x v="0"/>
    <x v="0"/>
    <x v="0"/>
    <x v="3"/>
    <x v="1"/>
    <x v="20"/>
    <x v="2"/>
    <x v="23"/>
    <x v="1"/>
    <x v="3"/>
    <x v="10"/>
    <x v="1"/>
    <x v="1"/>
    <x v="6"/>
    <x v="8"/>
    <x v="7"/>
    <x v="35"/>
    <x v="9"/>
    <x v="32"/>
    <x v="1"/>
    <x v="5"/>
  </r>
  <r>
    <x v="9"/>
    <x v="2"/>
    <x v="3"/>
    <x v="15"/>
    <x v="0"/>
    <x v="4"/>
    <x v="37"/>
    <x v="9"/>
    <x v="33"/>
    <x v="2"/>
    <x v="1"/>
    <x v="35"/>
    <x v="7"/>
    <x v="1"/>
    <x v="1"/>
    <x v="1"/>
    <x v="0"/>
    <x v="0"/>
    <x v="34"/>
    <x v="0"/>
    <x v="1"/>
    <x v="1"/>
    <x v="6"/>
    <x v="1"/>
    <x v="30"/>
    <x v="12"/>
    <x v="8"/>
    <x v="0"/>
    <x v="0"/>
    <x v="0"/>
    <x v="0"/>
    <x v="0"/>
    <x v="0"/>
    <x v="0"/>
    <x v="0"/>
    <x v="25"/>
    <x v="24"/>
    <x v="24"/>
    <x v="1"/>
    <x v="5"/>
  </r>
  <r>
    <x v="49"/>
    <x v="2"/>
    <x v="3"/>
    <x v="16"/>
    <x v="0"/>
    <x v="4"/>
    <x v="50"/>
    <x v="18"/>
    <x v="38"/>
    <x v="9"/>
    <x v="6"/>
    <x v="51"/>
    <x v="1"/>
    <x v="1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41"/>
    <x v="37"/>
    <x v="4"/>
    <x v="5"/>
  </r>
  <r>
    <x v="33"/>
    <x v="1"/>
    <x v="2"/>
    <x v="17"/>
    <x v="11"/>
    <x v="4"/>
    <x v="35"/>
    <x v="20"/>
    <x v="19"/>
    <x v="11"/>
    <x v="5"/>
    <x v="21"/>
    <x v="1"/>
    <x v="1"/>
    <x v="0"/>
    <x v="0"/>
    <x v="0"/>
    <x v="2"/>
    <x v="29"/>
    <x v="0"/>
    <x v="0"/>
    <x v="0"/>
    <x v="2"/>
    <x v="0"/>
    <x v="22"/>
    <x v="5"/>
    <x v="23"/>
    <x v="9"/>
    <x v="13"/>
    <x v="11"/>
    <x v="9"/>
    <x v="9"/>
    <x v="7"/>
    <x v="2"/>
    <x v="13"/>
    <x v="0"/>
    <x v="41"/>
    <x v="37"/>
    <x v="2"/>
    <x v="2"/>
  </r>
  <r>
    <x v="17"/>
    <x v="1"/>
    <x v="2"/>
    <x v="18"/>
    <x v="12"/>
    <x v="4"/>
    <x v="48"/>
    <x v="12"/>
    <x v="31"/>
    <x v="4"/>
    <x v="0"/>
    <x v="20"/>
    <x v="2"/>
    <x v="1"/>
    <x v="0"/>
    <x v="0"/>
    <x v="0"/>
    <x v="0"/>
    <x v="28"/>
    <x v="2"/>
    <x v="1"/>
    <x v="1"/>
    <x v="5"/>
    <x v="1"/>
    <x v="28"/>
    <x v="18"/>
    <x v="3"/>
    <x v="0"/>
    <x v="0"/>
    <x v="0"/>
    <x v="0"/>
    <x v="0"/>
    <x v="0"/>
    <x v="0"/>
    <x v="0"/>
    <x v="20"/>
    <x v="2"/>
    <x v="1"/>
    <x v="1"/>
    <x v="5"/>
  </r>
  <r>
    <x v="7"/>
    <x v="1"/>
    <x v="2"/>
    <x v="19"/>
    <x v="14"/>
    <x v="4"/>
    <x v="47"/>
    <x v="10"/>
    <x v="27"/>
    <x v="5"/>
    <x v="1"/>
    <x v="38"/>
    <x v="29"/>
    <x v="1"/>
    <x v="0"/>
    <x v="0"/>
    <x v="0"/>
    <x v="0"/>
    <x v="32"/>
    <x v="0"/>
    <x v="0"/>
    <x v="0"/>
    <x v="2"/>
    <x v="1"/>
    <x v="27"/>
    <x v="1"/>
    <x v="1"/>
    <x v="0"/>
    <x v="0"/>
    <x v="0"/>
    <x v="0"/>
    <x v="0"/>
    <x v="0"/>
    <x v="0"/>
    <x v="0"/>
    <x v="27"/>
    <x v="27"/>
    <x v="23"/>
    <x v="1"/>
    <x v="5"/>
  </r>
  <r>
    <x v="4"/>
    <x v="1"/>
    <x v="2"/>
    <x v="20"/>
    <x v="15"/>
    <x v="1"/>
    <x v="22"/>
    <x v="5"/>
    <x v="21"/>
    <x v="3"/>
    <x v="7"/>
    <x v="24"/>
    <x v="1"/>
    <x v="0"/>
    <x v="1"/>
    <x v="1"/>
    <x v="0"/>
    <x v="0"/>
    <x v="30"/>
    <x v="1"/>
    <x v="0"/>
    <x v="0"/>
    <x v="2"/>
    <x v="1"/>
    <x v="24"/>
    <x v="2"/>
    <x v="2"/>
    <x v="0"/>
    <x v="0"/>
    <x v="0"/>
    <x v="0"/>
    <x v="0"/>
    <x v="0"/>
    <x v="0"/>
    <x v="0"/>
    <x v="21"/>
    <x v="41"/>
    <x v="0"/>
    <x v="1"/>
    <x v="5"/>
  </r>
  <r>
    <x v="50"/>
    <x v="1"/>
    <x v="2"/>
    <x v="21"/>
    <x v="16"/>
    <x v="1"/>
    <x v="6"/>
    <x v="18"/>
    <x v="20"/>
    <x v="3"/>
    <x v="1"/>
    <x v="36"/>
    <x v="0"/>
    <x v="0"/>
    <x v="0"/>
    <x v="0"/>
    <x v="0"/>
    <x v="0"/>
    <x v="30"/>
    <x v="1"/>
    <x v="0"/>
    <x v="0"/>
    <x v="2"/>
    <x v="1"/>
    <x v="23"/>
    <x v="1"/>
    <x v="1"/>
    <x v="0"/>
    <x v="0"/>
    <x v="0"/>
    <x v="0"/>
    <x v="0"/>
    <x v="0"/>
    <x v="0"/>
    <x v="0"/>
    <x v="17"/>
    <x v="33"/>
    <x v="34"/>
    <x v="1"/>
    <x v="5"/>
  </r>
  <r>
    <x v="35"/>
    <x v="1"/>
    <x v="2"/>
    <x v="22"/>
    <x v="23"/>
    <x v="1"/>
    <x v="18"/>
    <x v="5"/>
    <x v="29"/>
    <x v="3"/>
    <x v="7"/>
    <x v="27"/>
    <x v="17"/>
    <x v="0"/>
    <x v="1"/>
    <x v="1"/>
    <x v="0"/>
    <x v="1"/>
    <x v="32"/>
    <x v="1"/>
    <x v="0"/>
    <x v="0"/>
    <x v="2"/>
    <x v="1"/>
    <x v="29"/>
    <x v="7"/>
    <x v="13"/>
    <x v="4"/>
    <x v="6"/>
    <x v="2"/>
    <x v="0"/>
    <x v="0"/>
    <x v="0"/>
    <x v="1"/>
    <x v="5"/>
    <x v="19"/>
    <x v="18"/>
    <x v="17"/>
    <x v="1"/>
    <x v="5"/>
  </r>
  <r>
    <x v="5"/>
    <x v="1"/>
    <x v="2"/>
    <x v="23"/>
    <x v="17"/>
    <x v="1"/>
    <x v="5"/>
    <x v="8"/>
    <x v="25"/>
    <x v="3"/>
    <x v="1"/>
    <x v="18"/>
    <x v="3"/>
    <x v="0"/>
    <x v="0"/>
    <x v="0"/>
    <x v="0"/>
    <x v="0"/>
    <x v="31"/>
    <x v="0"/>
    <x v="0"/>
    <x v="0"/>
    <x v="2"/>
    <x v="1"/>
    <x v="26"/>
    <x v="1"/>
    <x v="4"/>
    <x v="0"/>
    <x v="0"/>
    <x v="0"/>
    <x v="0"/>
    <x v="0"/>
    <x v="0"/>
    <x v="0"/>
    <x v="0"/>
    <x v="12"/>
    <x v="20"/>
    <x v="28"/>
    <x v="1"/>
    <x v="5"/>
  </r>
  <r>
    <x v="45"/>
    <x v="2"/>
    <x v="3"/>
    <x v="24"/>
    <x v="0"/>
    <x v="4"/>
    <x v="33"/>
    <x v="16"/>
    <x v="36"/>
    <x v="7"/>
    <x v="2"/>
    <x v="52"/>
    <x v="6"/>
    <x v="1"/>
    <x v="1"/>
    <x v="1"/>
    <x v="1"/>
    <x v="2"/>
    <x v="35"/>
    <x v="0"/>
    <x v="2"/>
    <x v="2"/>
    <x v="6"/>
    <x v="2"/>
    <x v="31"/>
    <x v="6"/>
    <x v="23"/>
    <x v="9"/>
    <x v="13"/>
    <x v="11"/>
    <x v="9"/>
    <x v="9"/>
    <x v="7"/>
    <x v="10"/>
    <x v="15"/>
    <x v="35"/>
    <x v="39"/>
    <x v="35"/>
    <x v="2"/>
    <x v="5"/>
  </r>
  <r>
    <x v="10"/>
    <x v="2"/>
    <x v="3"/>
    <x v="25"/>
    <x v="0"/>
    <x v="0"/>
    <x v="26"/>
    <x v="12"/>
    <x v="36"/>
    <x v="0"/>
    <x v="6"/>
    <x v="15"/>
    <x v="1"/>
    <x v="0"/>
    <x v="2"/>
    <x v="3"/>
    <x v="1"/>
    <x v="2"/>
    <x v="39"/>
    <x v="0"/>
    <x v="2"/>
    <x v="2"/>
    <x v="6"/>
    <x v="2"/>
    <x v="33"/>
    <x v="24"/>
    <x v="23"/>
    <x v="9"/>
    <x v="13"/>
    <x v="11"/>
    <x v="9"/>
    <x v="9"/>
    <x v="7"/>
    <x v="10"/>
    <x v="15"/>
    <x v="35"/>
    <x v="41"/>
    <x v="0"/>
    <x v="4"/>
    <x v="5"/>
  </r>
  <r>
    <x v="41"/>
    <x v="1"/>
    <x v="2"/>
    <x v="26"/>
    <x v="22"/>
    <x v="4"/>
    <x v="49"/>
    <x v="2"/>
    <x v="35"/>
    <x v="8"/>
    <x v="0"/>
    <x v="37"/>
    <x v="1"/>
    <x v="1"/>
    <x v="2"/>
    <x v="3"/>
    <x v="1"/>
    <x v="2"/>
    <x v="41"/>
    <x v="6"/>
    <x v="2"/>
    <x v="2"/>
    <x v="6"/>
    <x v="2"/>
    <x v="33"/>
    <x v="24"/>
    <x v="23"/>
    <x v="9"/>
    <x v="13"/>
    <x v="11"/>
    <x v="9"/>
    <x v="9"/>
    <x v="7"/>
    <x v="10"/>
    <x v="15"/>
    <x v="35"/>
    <x v="41"/>
    <x v="0"/>
    <x v="4"/>
    <x v="5"/>
  </r>
  <r>
    <x v="13"/>
    <x v="1"/>
    <x v="2"/>
    <x v="27"/>
    <x v="18"/>
    <x v="1"/>
    <x v="4"/>
    <x v="9"/>
    <x v="30"/>
    <x v="0"/>
    <x v="7"/>
    <x v="17"/>
    <x v="30"/>
    <x v="1"/>
    <x v="2"/>
    <x v="3"/>
    <x v="1"/>
    <x v="2"/>
    <x v="36"/>
    <x v="1"/>
    <x v="2"/>
    <x v="2"/>
    <x v="6"/>
    <x v="2"/>
    <x v="33"/>
    <x v="7"/>
    <x v="23"/>
    <x v="9"/>
    <x v="13"/>
    <x v="11"/>
    <x v="9"/>
    <x v="9"/>
    <x v="7"/>
    <x v="10"/>
    <x v="15"/>
    <x v="35"/>
    <x v="41"/>
    <x v="0"/>
    <x v="4"/>
    <x v="5"/>
  </r>
  <r>
    <x v="12"/>
    <x v="1"/>
    <x v="2"/>
    <x v="28"/>
    <x v="19"/>
    <x v="1"/>
    <x v="15"/>
    <x v="10"/>
    <x v="30"/>
    <x v="0"/>
    <x v="7"/>
    <x v="28"/>
    <x v="21"/>
    <x v="0"/>
    <x v="2"/>
    <x v="3"/>
    <x v="1"/>
    <x v="2"/>
    <x v="37"/>
    <x v="1"/>
    <x v="2"/>
    <x v="2"/>
    <x v="6"/>
    <x v="2"/>
    <x v="33"/>
    <x v="4"/>
    <x v="23"/>
    <x v="9"/>
    <x v="13"/>
    <x v="11"/>
    <x v="9"/>
    <x v="9"/>
    <x v="7"/>
    <x v="10"/>
    <x v="15"/>
    <x v="35"/>
    <x v="41"/>
    <x v="0"/>
    <x v="4"/>
    <x v="5"/>
  </r>
  <r>
    <x v="8"/>
    <x v="3"/>
    <x v="2"/>
    <x v="29"/>
    <x v="20"/>
    <x v="4"/>
    <x v="36"/>
    <x v="15"/>
    <x v="30"/>
    <x v="8"/>
    <x v="2"/>
    <x v="46"/>
    <x v="4"/>
    <x v="1"/>
    <x v="2"/>
    <x v="3"/>
    <x v="1"/>
    <x v="2"/>
    <x v="41"/>
    <x v="6"/>
    <x v="2"/>
    <x v="2"/>
    <x v="6"/>
    <x v="2"/>
    <x v="33"/>
    <x v="24"/>
    <x v="23"/>
    <x v="9"/>
    <x v="13"/>
    <x v="11"/>
    <x v="9"/>
    <x v="9"/>
    <x v="7"/>
    <x v="10"/>
    <x v="15"/>
    <x v="35"/>
    <x v="41"/>
    <x v="0"/>
    <x v="4"/>
    <x v="5"/>
  </r>
  <r>
    <x v="11"/>
    <x v="1"/>
    <x v="2"/>
    <x v="30"/>
    <x v="21"/>
    <x v="4"/>
    <x v="44"/>
    <x v="0"/>
    <x v="38"/>
    <x v="10"/>
    <x v="3"/>
    <x v="26"/>
    <x v="9"/>
    <x v="1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41"/>
    <x v="0"/>
    <x v="4"/>
    <x v="5"/>
  </r>
  <r>
    <x v="19"/>
    <x v="4"/>
    <x v="0"/>
    <x v="0"/>
    <x v="0"/>
    <x v="2"/>
    <x v="30"/>
    <x v="7"/>
    <x v="32"/>
    <x v="8"/>
    <x v="1"/>
    <x v="30"/>
    <x v="0"/>
    <x v="1"/>
    <x v="2"/>
    <x v="3"/>
    <x v="1"/>
    <x v="2"/>
    <x v="41"/>
    <x v="6"/>
    <x v="2"/>
    <x v="2"/>
    <x v="6"/>
    <x v="2"/>
    <x v="33"/>
    <x v="24"/>
    <x v="23"/>
    <x v="9"/>
    <x v="13"/>
    <x v="11"/>
    <x v="9"/>
    <x v="9"/>
    <x v="7"/>
    <x v="10"/>
    <x v="15"/>
    <x v="35"/>
    <x v="41"/>
    <x v="0"/>
    <x v="4"/>
    <x v="5"/>
  </r>
  <r>
    <x v="1"/>
    <x v="0"/>
    <x v="1"/>
    <x v="31"/>
    <x v="0"/>
    <x v="0"/>
    <x v="29"/>
    <x v="12"/>
    <x v="34"/>
    <x v="0"/>
    <x v="1"/>
    <x v="0"/>
    <x v="0"/>
    <x v="1"/>
    <x v="2"/>
    <x v="3"/>
    <x v="1"/>
    <x v="2"/>
    <x v="38"/>
    <x v="5"/>
    <x v="2"/>
    <x v="2"/>
    <x v="6"/>
    <x v="2"/>
    <x v="33"/>
    <x v="24"/>
    <x v="23"/>
    <x v="9"/>
    <x v="13"/>
    <x v="11"/>
    <x v="9"/>
    <x v="9"/>
    <x v="7"/>
    <x v="10"/>
    <x v="15"/>
    <x v="35"/>
    <x v="41"/>
    <x v="0"/>
    <x v="4"/>
    <x v="4"/>
  </r>
  <r>
    <x v="45"/>
    <x v="2"/>
    <x v="3"/>
    <x v="32"/>
    <x v="0"/>
    <x v="4"/>
    <x v="33"/>
    <x v="16"/>
    <x v="36"/>
    <x v="0"/>
    <x v="2"/>
    <x v="52"/>
    <x v="6"/>
    <x v="1"/>
    <x v="2"/>
    <x v="3"/>
    <x v="1"/>
    <x v="2"/>
    <x v="39"/>
    <x v="1"/>
    <x v="2"/>
    <x v="2"/>
    <x v="6"/>
    <x v="2"/>
    <x v="33"/>
    <x v="0"/>
    <x v="23"/>
    <x v="9"/>
    <x v="13"/>
    <x v="11"/>
    <x v="9"/>
    <x v="9"/>
    <x v="7"/>
    <x v="10"/>
    <x v="15"/>
    <x v="35"/>
    <x v="41"/>
    <x v="0"/>
    <x v="4"/>
    <x v="1"/>
  </r>
  <r>
    <x v="14"/>
    <x v="0"/>
    <x v="1"/>
    <x v="33"/>
    <x v="0"/>
    <x v="0"/>
    <x v="28"/>
    <x v="19"/>
    <x v="37"/>
    <x v="8"/>
    <x v="3"/>
    <x v="11"/>
    <x v="0"/>
    <x v="0"/>
    <x v="2"/>
    <x v="3"/>
    <x v="1"/>
    <x v="2"/>
    <x v="41"/>
    <x v="6"/>
    <x v="2"/>
    <x v="2"/>
    <x v="6"/>
    <x v="2"/>
    <x v="33"/>
    <x v="24"/>
    <x v="23"/>
    <x v="9"/>
    <x v="13"/>
    <x v="11"/>
    <x v="9"/>
    <x v="9"/>
    <x v="7"/>
    <x v="10"/>
    <x v="15"/>
    <x v="35"/>
    <x v="41"/>
    <x v="0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4"/>
    <x v="23"/>
    <x v="9"/>
    <x v="13"/>
    <x v="11"/>
    <x v="9"/>
    <x v="9"/>
    <x v="7"/>
    <x v="10"/>
    <x v="15"/>
    <x v="35"/>
    <x v="41"/>
    <x v="37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  <r>
    <x v="52"/>
    <x v="5"/>
    <x v="4"/>
    <x v="57"/>
    <x v="45"/>
    <x v="5"/>
    <x v="52"/>
    <x v="22"/>
    <x v="39"/>
    <x v="12"/>
    <x v="8"/>
    <x v="53"/>
    <x v="31"/>
    <x v="6"/>
    <x v="2"/>
    <x v="3"/>
    <x v="1"/>
    <x v="2"/>
    <x v="41"/>
    <x v="6"/>
    <x v="2"/>
    <x v="2"/>
    <x v="6"/>
    <x v="2"/>
    <x v="33"/>
    <x v="22"/>
    <x v="23"/>
    <x v="9"/>
    <x v="13"/>
    <x v="11"/>
    <x v="9"/>
    <x v="9"/>
    <x v="7"/>
    <x v="10"/>
    <x v="15"/>
    <x v="35"/>
    <x v="0"/>
    <x v="36"/>
    <x v="4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4" cacheId="0" applyNumberFormats="0" applyBorderFormats="0" applyFontFormats="0" applyPatternFormats="0" applyAlignmentFormats="0" applyWidthHeightFormats="0" dataCaption="Values" itemPrintTitles="1" indent="0" compact="0" outline="1" outlineData="1" compactData="0">
  <location ref="AC6:AU23" firstHeaderRow="1" firstDataRow="2" firstDataCol="2"/>
  <pivotFields count="40">
    <pivotField compact="0" showAll="0"/>
    <pivotField axis="axisRow" compact="0" showAll="0">
      <items count="7">
        <item x="4"/>
        <item x="5"/>
        <item x="0"/>
        <item x="1"/>
        <item x="2"/>
        <item x="3"/>
        <item t="default"/>
      </items>
    </pivotField>
    <pivotField dataField="1" compact="0" showAll="0"/>
    <pivotField compact="0" showAll="0"/>
    <pivotField compact="0" showAll="0"/>
    <pivotField axis="axisRow" compact="0" showAll="0">
      <items count="7">
        <item x="0"/>
        <item x="5"/>
        <item x="1"/>
        <item x="2"/>
        <item x="3"/>
        <item x="4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Col" compact="0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compact="0" showAll="0"/>
    <pivotField compact="0" showAll="0"/>
    <pivotField compact="0" showAll="0"/>
    <pivotField compact="0" showAll="0"/>
    <pivotField compact="0" showAll="0"/>
  </pivotFields>
  <rowFields count="2">
    <field x="1"/>
    <field x="5"/>
  </rowFields>
  <colFields count="1">
    <field x="34"/>
  </colFields>
  <dataFields count="1">
    <dataField fld="2" subtotal="count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ela1" displayName="Tabela1" ref="B8:AM259" totalsRowShown="0">
  <autoFilter ref="B8:AM259"/>
  <tableColumns count="38">
    <tableColumn id="1" name="Nº"/>
    <tableColumn id="2" name="Processo"/>
    <tableColumn id="3" name="Modalidade"/>
    <tableColumn id="4" name="Tipo"/>
    <tableColumn id="5" name="Nº Edital"/>
    <tableColumn id="6" name="IRP"/>
    <tableColumn id="7" name="Categoria"/>
    <tableColumn id="8" name="Objeto"/>
    <tableColumn id="9" name="Unidade"/>
    <tableColumn id="10" name="Data do Trâmite"/>
    <tableColumn id="11" name="Movimentação"/>
    <tableColumn id="12" name="Responsável"/>
    <tableColumn id="13" name="Valor Estimado"/>
    <tableColumn id="14" name="Qtde de Itens Licitados"/>
    <tableColumn id="15" name="Grupos / Lotes"/>
    <tableColumn id="16" name="Impugnado?"/>
    <tableColumn id="17" name="Pertinente?"/>
    <tableColumn id="18" name="Houve?"/>
    <tableColumn id="19" name="Ato Judicial"/>
    <tableColumn id="20" name="Data da Abertura"/>
    <tableColumn id="21" name="Horário"/>
    <tableColumn id="22" name="Solicitado?"/>
    <tableColumn id="23" name="Pertinente?2"/>
    <tableColumn id="24" name="Motivo"/>
    <tableColumn id="25" name="Retorno de Fase?"/>
    <tableColumn id="26" name="Data de Homologação" dataDxfId="50"/>
    <tableColumn id="27" name="Prazo"/>
    <tableColumn id="28" name="Itens Homologados"/>
    <tableColumn id="29" name="Quantidade"/>
    <tableColumn id="30" name="Valor"/>
    <tableColumn id="31" name="Motivo3"/>
    <tableColumn id="35" name="Quantidade7"/>
    <tableColumn id="36" name="Valor8"/>
    <tableColumn id="37" name="Valor Adjudicado"/>
    <tableColumn id="38" name="Economicidade"/>
    <tableColumn id="39" name="% Economicidade"/>
    <tableColumn id="40" name="Status"/>
    <tableColumn id="41" name="Observações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ela18" displayName="Tabela18" ref="B325:C330" headerRowCount="0" totalsRowShown="0">
  <tableColumns count="2">
    <tableColumn id="1" name="Colunas1"/>
    <tableColumn id="2" name="Colunas2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abela2" displayName="Tabela2" ref="B33:D39" headerRowCount="0" totalsRowShown="0" headerRowDxfId="29">
  <tableColumns count="3">
    <tableColumn id="1" name="Colunas1" dataDxfId="28"/>
    <tableColumn id="2" name="Colunas2" dataDxfId="27"/>
    <tableColumn id="3" name="Colunas3" dataDxfId="26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Tabela3" displayName="Tabela3" ref="B50:D54" headerRowCount="0" totalsRowShown="0" headerRowDxfId="25" dataDxfId="24">
  <tableColumns count="3">
    <tableColumn id="1" name="Colunas1" dataDxfId="23"/>
    <tableColumn id="2" name="Colunas2" dataDxfId="22"/>
    <tableColumn id="3" name="Colunas3" dataDxfId="21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Tabela4" displayName="Tabela4" ref="B144:E148" headerRowCount="0" totalsRowShown="0" headerRowDxfId="20">
  <tableColumns count="4">
    <tableColumn id="1" name="Colunas1" dataDxfId="19"/>
    <tableColumn id="2" name="Colunas2" dataDxfId="18"/>
    <tableColumn id="3" name="Colunas3" dataDxfId="17"/>
    <tableColumn id="4" name="Colunas4" dataDxfId="16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Tabela5" displayName="Tabela5" ref="B151:E156" headerRowCount="0" totalsRowShown="0">
  <tableColumns count="4">
    <tableColumn id="1" name="Colunas1"/>
    <tableColumn id="2" name="Colunas2"/>
    <tableColumn id="3" name="Colunas3"/>
    <tableColumn id="4" name="Colunas4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5" name="Tabela6" displayName="Tabela6" ref="B229:E237" headerRowCount="0" totalsRowShown="0" headerRowDxfId="15">
  <tableColumns count="4">
    <tableColumn id="1" name="Colunas1" dataDxfId="14"/>
    <tableColumn id="2" name="Colunas2" dataDxfId="13">
      <calculatedColumnFormula>COUNTIFS(Processos!M:M,Tabela6[[#This Row],[Colunas1]],Processos!AL:AL,"&lt;&gt;"&amp;$D$227)</calculatedColumnFormula>
    </tableColumn>
    <tableColumn id="3" name="Colunas3" dataDxfId="12"/>
    <tableColumn id="4" name="Colunas4" dataDxfId="11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6" name="Tabela7" displayName="Tabela7" ref="B279:C280" headerRowCount="0" totalsRowShown="0">
  <tableColumns count="2">
    <tableColumn id="1" name="Colunas1" dataDxfId="10"/>
    <tableColumn id="2" name="Colunas2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Tabela79" displayName="Tabela79" ref="C265:L273" headerRowCount="0" totalsRowShown="0">
  <tableColumns count="10">
    <tableColumn id="1" name="Colunas1" dataDxfId="9"/>
    <tableColumn id="2" name="Colunas2" dataDxfId="8"/>
    <tableColumn id="3" name="Colunas3"/>
    <tableColumn id="4" name="Colunas4" dataDxfId="7"/>
    <tableColumn id="5" name="Colunas5"/>
    <tableColumn id="6" name="Colunas6" dataDxfId="6"/>
    <tableColumn id="7" name="Colunas7"/>
    <tableColumn id="8" name="Colunas8" dataDxfId="5"/>
    <tableColumn id="9" name="Colunas9"/>
    <tableColumn id="10" name="Colunas10" dataDxfId="4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8" name="Tabela9" displayName="Tabela9" ref="B69:C71" headerRowCount="0" totalsRowShown="0" headerRowDxfId="3" dataDxfId="2">
  <tableColumns count="2">
    <tableColumn id="1" name="Colunas1" dataDxfId="1"/>
    <tableColumn id="2" name="Colunas2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10" displayName="Tabela10" ref="B283:C284" headerRowCount="0" totalsRowShown="0" headerRowDxfId="49">
  <tableColumns count="2">
    <tableColumn id="1" name="Colunas1" dataDxfId="48"/>
    <tableColumn id="2" name="Colunas2" dataDxfId="4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a11" displayName="Tabela11" ref="B87:D92" headerRowCount="0" totalsRowShown="0" headerRowDxfId="46">
  <tableColumns count="3">
    <tableColumn id="1" name="Colunas1" dataDxfId="45"/>
    <tableColumn id="2" name="Colunas2" dataDxfId="44"/>
    <tableColumn id="3" name="Colunas3" dataDxfId="4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ela12" displayName="Tabela12" ref="B96:D101" headerRowCount="0" totalsRowShown="0">
  <tableColumns count="3">
    <tableColumn id="1" name="Colunas1"/>
    <tableColumn id="2" name="Colunas2"/>
    <tableColumn id="3" name="Colunas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ela13" displayName="Tabela13" ref="B108:C110" headerRowCount="0" totalsRowShown="0" headerRowDxfId="42" dataDxfId="41" tableBorderDxfId="40" totalsRowBorderDxfId="39">
  <tableColumns count="2">
    <tableColumn id="1" name="Colunas1" dataDxfId="38"/>
    <tableColumn id="2" name="Colunas2" dataDxfId="3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ela14" displayName="Tabela14" ref="B162:D223" headerRowCount="0" totalsRowShown="0" headerRowDxfId="36">
  <tableColumns count="3">
    <tableColumn id="1" name="Colunas1" dataDxfId="35"/>
    <tableColumn id="2" name="Colunas2" dataDxfId="34">
      <calculatedColumnFormula>COUNTIFS(Processos!J:J,Tabela14[[#This Row],[Colunas1]],Processos!AL:AL,"&lt;&gt;"&amp;"Finalizado – Transportado")</calculatedColumnFormula>
    </tableColumn>
    <tableColumn id="3" name="Colunas3" dataDxfId="33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ela15" displayName="Tabela15" ref="B297:C302" headerRowCount="0" totalsRowShown="0">
  <tableColumns count="2">
    <tableColumn id="1" name="Colunas1"/>
    <tableColumn id="2" name="Colunas2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ela16" displayName="Tabela16" ref="B306:C311" headerRowCount="0" totalsRowShown="0">
  <tableColumns count="2">
    <tableColumn id="1" name="Colunas1"/>
    <tableColumn id="2" name="Colunas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ela17" displayName="Tabela17" ref="B317:C322" headerRowCount="0" totalsRowShown="0" headerRowDxfId="32">
  <tableColumns count="2">
    <tableColumn id="1" name="Colunas1" dataDxfId="31"/>
    <tableColumn id="2" name="Colunas2" dataDxfId="3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13" Type="http://schemas.openxmlformats.org/officeDocument/2006/relationships/table" Target="../tables/table10.xml"/><Relationship Id="rId18" Type="http://schemas.openxmlformats.org/officeDocument/2006/relationships/table" Target="../tables/table15.xml"/><Relationship Id="rId3" Type="http://schemas.openxmlformats.org/officeDocument/2006/relationships/drawing" Target="../drawings/drawing3.xml"/><Relationship Id="rId21" Type="http://schemas.openxmlformats.org/officeDocument/2006/relationships/table" Target="../tables/table18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17" Type="http://schemas.openxmlformats.org/officeDocument/2006/relationships/table" Target="../tables/table14.xml"/><Relationship Id="rId2" Type="http://schemas.openxmlformats.org/officeDocument/2006/relationships/printerSettings" Target="../printerSettings/printerSettings2.bin"/><Relationship Id="rId16" Type="http://schemas.openxmlformats.org/officeDocument/2006/relationships/table" Target="../tables/table13.xml"/><Relationship Id="rId20" Type="http://schemas.openxmlformats.org/officeDocument/2006/relationships/table" Target="../tables/table17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5" Type="http://schemas.openxmlformats.org/officeDocument/2006/relationships/table" Target="../tables/table12.xml"/><Relationship Id="rId10" Type="http://schemas.openxmlformats.org/officeDocument/2006/relationships/table" Target="../tables/table7.xml"/><Relationship Id="rId19" Type="http://schemas.openxmlformats.org/officeDocument/2006/relationships/table" Target="../tables/table16.xml"/><Relationship Id="rId4" Type="http://schemas.openxmlformats.org/officeDocument/2006/relationships/vmlDrawing" Target="../drawings/vmlDrawing1.vml"/><Relationship Id="rId9" Type="http://schemas.openxmlformats.org/officeDocument/2006/relationships/table" Target="../tables/table6.xml"/><Relationship Id="rId14" Type="http://schemas.openxmlformats.org/officeDocument/2006/relationships/table" Target="../tables/table11.xm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6"/>
  <sheetViews>
    <sheetView showGridLines="0" showRowColHeaders="0" tabSelected="1" zoomScaleNormal="100" workbookViewId="0">
      <selection activeCell="O4" sqref="O4"/>
    </sheetView>
  </sheetViews>
  <sheetFormatPr defaultRowHeight="15" x14ac:dyDescent="0.25"/>
  <cols>
    <col min="1" max="2" width="16.7109375" customWidth="1"/>
    <col min="3" max="4" width="1.7109375" customWidth="1"/>
    <col min="5" max="8" width="15.7109375" customWidth="1"/>
    <col min="9" max="9" width="1.7109375" customWidth="1"/>
    <col min="10" max="10" width="4.42578125" customWidth="1"/>
    <col min="11" max="11" width="9.140625" customWidth="1"/>
    <col min="12" max="12" width="5.7109375" customWidth="1"/>
    <col min="13" max="13" width="1.7109375" customWidth="1"/>
    <col min="14" max="17" width="15.7109375" customWidth="1"/>
    <col min="18" max="22" width="9.140625" customWidth="1"/>
    <col min="23" max="39" width="11.5703125" hidden="1" customWidth="1"/>
    <col min="40" max="1025" width="9.140625" hidden="1" customWidth="1"/>
  </cols>
  <sheetData>
    <row r="1" spans="1:22" ht="16.5" customHeight="1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</row>
    <row r="2" spans="1:22" ht="19.5" customHeight="1" x14ac:dyDescent="0.3">
      <c r="A2" s="1"/>
      <c r="B2" s="1"/>
      <c r="C2" s="1"/>
      <c r="D2" s="1"/>
      <c r="E2" s="4"/>
      <c r="F2" s="4"/>
      <c r="G2" s="4"/>
      <c r="H2" s="5"/>
      <c r="I2" s="5"/>
      <c r="J2" s="5"/>
      <c r="K2" s="5"/>
      <c r="L2" s="5"/>
      <c r="M2" s="1"/>
      <c r="N2" s="3"/>
      <c r="O2" s="6"/>
      <c r="P2" s="3"/>
      <c r="Q2" s="3"/>
      <c r="R2" s="3"/>
      <c r="S2" s="3"/>
      <c r="T2" s="3"/>
      <c r="U2" s="3"/>
      <c r="V2" s="3"/>
    </row>
    <row r="3" spans="1:22" ht="16.5" x14ac:dyDescent="0.3">
      <c r="A3" s="7"/>
      <c r="B3" s="7"/>
      <c r="C3" s="7"/>
      <c r="D3" s="7"/>
      <c r="E3" s="7"/>
      <c r="F3" s="8"/>
      <c r="G3" s="8"/>
      <c r="H3" s="9"/>
      <c r="I3" s="9"/>
      <c r="J3" s="9"/>
      <c r="K3" s="9"/>
      <c r="L3" s="9"/>
      <c r="M3" s="10"/>
      <c r="N3" s="9"/>
      <c r="O3" s="9"/>
      <c r="P3" s="9"/>
      <c r="Q3" s="11"/>
      <c r="R3" s="9"/>
      <c r="S3" s="9"/>
      <c r="T3" s="9"/>
      <c r="U3" s="9"/>
      <c r="V3" s="9"/>
    </row>
    <row r="4" spans="1:22" ht="27" x14ac:dyDescent="0.35">
      <c r="A4" s="7"/>
      <c r="B4" s="7"/>
      <c r="C4" s="7"/>
      <c r="D4" s="7"/>
      <c r="E4" s="7"/>
      <c r="F4" s="8"/>
      <c r="G4" s="8"/>
      <c r="H4" s="9"/>
      <c r="I4" s="9"/>
      <c r="J4" s="9"/>
      <c r="K4" s="9"/>
      <c r="L4" s="9"/>
      <c r="M4" s="1"/>
      <c r="N4" s="12"/>
      <c r="O4" s="13"/>
      <c r="P4" s="12"/>
      <c r="Q4" s="14"/>
      <c r="R4" s="12"/>
      <c r="S4" s="9"/>
      <c r="T4" s="9"/>
      <c r="U4" s="9"/>
      <c r="V4" s="9"/>
    </row>
    <row r="5" spans="1:22" ht="16.5" x14ac:dyDescent="0.3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6.5" x14ac:dyDescent="0.3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7.25" customHeight="1" x14ac:dyDescent="0.3"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6"/>
      <c r="V8" s="16"/>
    </row>
    <row r="9" spans="1:22" ht="16.5" x14ac:dyDescent="0.3">
      <c r="D9" s="17"/>
      <c r="E9" s="18" t="s">
        <v>0</v>
      </c>
      <c r="F9" s="19"/>
      <c r="G9" s="19"/>
      <c r="H9" s="20"/>
      <c r="I9" s="20"/>
      <c r="J9" s="20"/>
      <c r="K9" s="20"/>
      <c r="L9" s="21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8.75" x14ac:dyDescent="0.3">
      <c r="D10" s="17"/>
      <c r="E10" s="18"/>
      <c r="F10" s="19"/>
      <c r="G10" s="19"/>
      <c r="H10" s="20"/>
      <c r="I10" s="20"/>
      <c r="J10" s="20"/>
      <c r="K10" s="20"/>
      <c r="L10" s="21"/>
      <c r="M10" s="19"/>
      <c r="N10" s="22" t="s">
        <v>1</v>
      </c>
      <c r="O10" s="23"/>
      <c r="P10" s="23"/>
      <c r="Q10" s="23"/>
      <c r="R10" s="24"/>
      <c r="S10" s="24"/>
      <c r="T10" s="24"/>
      <c r="U10" s="24"/>
      <c r="V10" s="24"/>
    </row>
    <row r="11" spans="1:22" ht="16.5" x14ac:dyDescent="0.3">
      <c r="D11" s="17"/>
      <c r="E11" s="19"/>
      <c r="F11" s="19"/>
      <c r="G11" s="25"/>
      <c r="H11" s="19"/>
      <c r="I11" s="19"/>
      <c r="J11" s="19"/>
      <c r="K11" s="19"/>
      <c r="L11" s="16"/>
      <c r="M11" s="19"/>
      <c r="N11" s="26"/>
      <c r="O11" s="26"/>
      <c r="P11" s="26"/>
      <c r="Q11" s="26"/>
      <c r="R11" s="19"/>
      <c r="S11" s="19"/>
      <c r="T11" s="19"/>
      <c r="U11" s="19"/>
      <c r="V11" s="19"/>
    </row>
    <row r="12" spans="1:22" ht="15.75" customHeight="1" x14ac:dyDescent="0.3">
      <c r="D12" s="17"/>
      <c r="E12" s="316" t="s">
        <v>2</v>
      </c>
      <c r="F12" s="316"/>
      <c r="G12" s="27"/>
      <c r="H12" s="27"/>
      <c r="I12" s="27"/>
      <c r="J12" s="27"/>
      <c r="K12" s="27"/>
      <c r="L12" s="16"/>
      <c r="M12" s="19"/>
      <c r="N12" s="28" t="s">
        <v>3</v>
      </c>
      <c r="O12" s="29" t="s">
        <v>4</v>
      </c>
      <c r="P12" s="29" t="s">
        <v>5</v>
      </c>
      <c r="Q12" s="29" t="s">
        <v>6</v>
      </c>
      <c r="R12" s="19"/>
      <c r="S12" s="19"/>
      <c r="T12" s="19"/>
      <c r="U12" s="19"/>
      <c r="V12" s="19"/>
    </row>
    <row r="13" spans="1:22" ht="17.25" customHeight="1" x14ac:dyDescent="0.3">
      <c r="D13" s="17"/>
      <c r="E13" s="25"/>
      <c r="F13" s="19"/>
      <c r="G13" s="19"/>
      <c r="H13" s="19"/>
      <c r="I13" s="19"/>
      <c r="J13" s="19"/>
      <c r="K13" s="19"/>
      <c r="L13" s="16"/>
      <c r="M13" s="19"/>
      <c r="N13" s="30" t="s">
        <v>7</v>
      </c>
      <c r="O13" s="31">
        <f>COUNTIFS(Processos!$H$9:$H$259,Capa!N13)</f>
        <v>1</v>
      </c>
      <c r="P13" s="31">
        <f>COUNTIFS(Processos!$H$9:$H$259,Capa!N13,Processos!$AL$9:$AL$259,"*")</f>
        <v>1</v>
      </c>
      <c r="Q13" s="32">
        <f t="shared" ref="Q13:Q18" si="0">O13-P13</f>
        <v>0</v>
      </c>
      <c r="R13" s="19"/>
      <c r="S13" s="19"/>
      <c r="T13" s="19"/>
      <c r="U13" s="19"/>
      <c r="V13" s="19"/>
    </row>
    <row r="14" spans="1:22" ht="16.5" x14ac:dyDescent="0.3">
      <c r="D14" s="17"/>
      <c r="E14" s="25"/>
      <c r="F14" s="19"/>
      <c r="G14" s="19"/>
      <c r="H14" s="19"/>
      <c r="I14" s="19"/>
      <c r="J14" s="19"/>
      <c r="K14" s="19"/>
      <c r="L14" s="16"/>
      <c r="M14" s="19"/>
      <c r="N14" s="33" t="s">
        <v>8</v>
      </c>
      <c r="O14" s="34">
        <f>COUNTIFS(Processos!$H$9:$H$259,Capa!N14)</f>
        <v>16</v>
      </c>
      <c r="P14" s="34">
        <f>COUNTIFS(Processos!$H$9:$H$259,Capa!N14,Processos!$AL$9:$AL$259,"*")</f>
        <v>16</v>
      </c>
      <c r="Q14" s="35">
        <f t="shared" si="0"/>
        <v>0</v>
      </c>
      <c r="R14" s="19"/>
      <c r="S14" s="19"/>
      <c r="T14" s="19"/>
      <c r="U14" s="19"/>
      <c r="V14" s="19"/>
    </row>
    <row r="15" spans="1:22" ht="16.5" x14ac:dyDescent="0.3">
      <c r="D15" s="17"/>
      <c r="E15" s="25"/>
      <c r="F15" s="19"/>
      <c r="G15" s="19"/>
      <c r="H15" s="19"/>
      <c r="I15" s="19"/>
      <c r="J15" s="19"/>
      <c r="K15" s="19"/>
      <c r="L15" s="16"/>
      <c r="M15" s="19"/>
      <c r="N15" s="36" t="s">
        <v>9</v>
      </c>
      <c r="O15" s="37">
        <f>COUNTIFS(Processos!$H$9:$H$259,Capa!N15)</f>
        <v>138</v>
      </c>
      <c r="P15" s="37">
        <f>COUNTIFS(Processos!$H$9:$H$259,Capa!N15,Processos!$AL$9:$AL$259,"*")</f>
        <v>138</v>
      </c>
      <c r="Q15" s="38">
        <f t="shared" si="0"/>
        <v>0</v>
      </c>
      <c r="R15" s="19"/>
      <c r="S15" s="19"/>
      <c r="T15" s="19"/>
      <c r="U15" s="19"/>
      <c r="V15" s="19"/>
    </row>
    <row r="16" spans="1:22" ht="16.5" x14ac:dyDescent="0.3">
      <c r="D16" s="17"/>
      <c r="E16" s="25"/>
      <c r="F16" s="19"/>
      <c r="G16" s="19"/>
      <c r="H16" s="19"/>
      <c r="I16" s="19"/>
      <c r="J16" s="19"/>
      <c r="K16" s="19"/>
      <c r="L16" s="16"/>
      <c r="M16" s="19"/>
      <c r="N16" s="39" t="s">
        <v>10</v>
      </c>
      <c r="O16" s="40">
        <f>COUNTIFS(Processos!$H$9:$H$259,Capa!N16)</f>
        <v>11</v>
      </c>
      <c r="P16" s="40">
        <f>COUNTIFS(Processos!$H$9:$H$259,Capa!N16,Processos!$AL$9:$AL$259,"*")</f>
        <v>11</v>
      </c>
      <c r="Q16" s="41">
        <f t="shared" si="0"/>
        <v>0</v>
      </c>
      <c r="R16" s="19"/>
      <c r="S16" s="19"/>
      <c r="T16" s="19"/>
      <c r="U16" s="19"/>
      <c r="V16" s="19"/>
    </row>
    <row r="17" spans="4:22" ht="15.75" customHeight="1" x14ac:dyDescent="0.3">
      <c r="D17" s="17"/>
      <c r="E17" s="316" t="s">
        <v>11</v>
      </c>
      <c r="F17" s="316"/>
      <c r="G17" s="27"/>
      <c r="H17" s="27"/>
      <c r="I17" s="19"/>
      <c r="J17" s="19"/>
      <c r="K17" s="19"/>
      <c r="L17" s="16"/>
      <c r="M17" s="19"/>
      <c r="N17" s="36" t="s">
        <v>12</v>
      </c>
      <c r="O17" s="37">
        <f>COUNTIFS(Processos!$H$9:$H$259,Capa!N17)</f>
        <v>41</v>
      </c>
      <c r="P17" s="37">
        <f>COUNTIFS(Processos!$H$9:$H$259,Capa!N17,Processos!$AL$9:$AL$259,"*")</f>
        <v>41</v>
      </c>
      <c r="Q17" s="38">
        <f t="shared" si="0"/>
        <v>0</v>
      </c>
      <c r="R17" s="19"/>
      <c r="S17" s="19"/>
      <c r="T17" s="19"/>
      <c r="U17" s="19"/>
      <c r="V17" s="19"/>
    </row>
    <row r="18" spans="4:22" ht="16.5" x14ac:dyDescent="0.3">
      <c r="D18" s="17"/>
      <c r="E18" s="19"/>
      <c r="F18" s="19"/>
      <c r="G18" s="19"/>
      <c r="H18" s="19"/>
      <c r="I18" s="19"/>
      <c r="J18" s="19"/>
      <c r="K18" s="19"/>
      <c r="L18" s="16"/>
      <c r="M18" s="19"/>
      <c r="N18" s="39" t="s">
        <v>13</v>
      </c>
      <c r="O18" s="40">
        <f>COUNTIFS(Processos!$H$9:$H$259,Capa!N18)</f>
        <v>44</v>
      </c>
      <c r="P18" s="40">
        <f>COUNTIFS(Processos!$H$9:$H$259,Capa!N18,Processos!$AL$9:$AL$259,"*")</f>
        <v>44</v>
      </c>
      <c r="Q18" s="41">
        <f t="shared" si="0"/>
        <v>0</v>
      </c>
      <c r="R18" s="19"/>
      <c r="S18" s="19"/>
      <c r="T18" s="19"/>
      <c r="U18" s="19"/>
      <c r="V18" s="19"/>
    </row>
    <row r="19" spans="4:22" ht="16.5" x14ac:dyDescent="0.3">
      <c r="D19" s="17"/>
      <c r="E19" s="19"/>
      <c r="F19" s="19"/>
      <c r="G19" s="19"/>
      <c r="H19" s="19"/>
      <c r="I19" s="19"/>
      <c r="J19" s="19"/>
      <c r="K19" s="19"/>
      <c r="L19" s="16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4:22" ht="16.5" x14ac:dyDescent="0.3">
      <c r="D20" s="17"/>
      <c r="E20" s="19"/>
      <c r="F20" s="19"/>
      <c r="G20" s="19"/>
      <c r="H20" s="19"/>
      <c r="I20" s="19"/>
      <c r="J20" s="19"/>
      <c r="K20" s="19"/>
      <c r="L20" s="16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4:22" ht="16.5" x14ac:dyDescent="0.3"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4:22" ht="16.5" x14ac:dyDescent="0.3">
      <c r="D22" s="17"/>
      <c r="E22" s="19"/>
      <c r="F22" s="19"/>
      <c r="G22" s="19"/>
      <c r="H22" s="19"/>
      <c r="I22" s="19"/>
      <c r="J22" s="19"/>
      <c r="K22" s="19"/>
      <c r="L22" s="19"/>
      <c r="M22" s="26"/>
      <c r="N22" s="26"/>
      <c r="O22" s="26"/>
      <c r="P22" s="26"/>
      <c r="Q22" s="26"/>
      <c r="R22" s="17"/>
      <c r="S22" s="17"/>
      <c r="T22" s="17"/>
      <c r="U22" s="17"/>
      <c r="V22" s="26"/>
    </row>
    <row r="23" spans="4:22" ht="18.75" x14ac:dyDescent="0.3">
      <c r="D23" s="17"/>
      <c r="E23" s="22" t="s">
        <v>14</v>
      </c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4:22" x14ac:dyDescent="0.25">
      <c r="D24" s="17"/>
      <c r="E24" s="17"/>
      <c r="F24" s="17"/>
      <c r="G24" s="17"/>
      <c r="H24" s="17"/>
      <c r="I24" s="26"/>
      <c r="J24" s="26"/>
      <c r="K24" s="26"/>
      <c r="L24" s="26"/>
      <c r="M24" s="42"/>
      <c r="N24" s="42"/>
      <c r="O24" s="42"/>
      <c r="P24" s="42"/>
      <c r="Q24" s="42"/>
      <c r="R24" s="17"/>
      <c r="S24" s="17"/>
      <c r="T24" s="17"/>
      <c r="U24" s="17"/>
      <c r="V24" s="42"/>
    </row>
    <row r="25" spans="4:22" x14ac:dyDescent="0.25">
      <c r="D25" s="17"/>
      <c r="E25" s="17"/>
      <c r="F25" s="17"/>
      <c r="G25" s="17"/>
      <c r="H25" s="17"/>
      <c r="I25" s="42"/>
      <c r="J25" s="42"/>
      <c r="K25" s="42"/>
      <c r="L25" s="42"/>
      <c r="M25" s="42"/>
      <c r="N25" s="42"/>
      <c r="O25" s="42"/>
      <c r="P25" s="42"/>
      <c r="Q25" s="42"/>
      <c r="R25" s="17"/>
      <c r="S25" s="17"/>
      <c r="T25" s="17"/>
      <c r="U25" s="17"/>
      <c r="V25" s="42"/>
    </row>
    <row r="26" spans="4:22" x14ac:dyDescent="0.25">
      <c r="D26" s="17"/>
      <c r="E26" s="17"/>
      <c r="F26" s="17"/>
      <c r="G26" s="17"/>
      <c r="H26" s="17"/>
      <c r="I26" s="42"/>
      <c r="J26" s="42"/>
      <c r="K26" s="42"/>
      <c r="L26" s="42"/>
      <c r="M26" s="42"/>
      <c r="N26" s="42"/>
      <c r="O26" s="42"/>
      <c r="P26" s="42"/>
      <c r="Q26" s="42"/>
      <c r="R26" s="17"/>
      <c r="S26" s="17"/>
      <c r="T26" s="17"/>
      <c r="U26" s="17"/>
      <c r="V26" s="42"/>
    </row>
    <row r="27" spans="4:22" x14ac:dyDescent="0.25">
      <c r="D27" s="17"/>
      <c r="E27" s="17"/>
      <c r="F27" s="17"/>
      <c r="G27" s="17"/>
      <c r="H27" s="17"/>
      <c r="I27" s="42"/>
      <c r="J27" s="42"/>
      <c r="K27" s="42"/>
      <c r="L27" s="42"/>
      <c r="M27" s="42"/>
      <c r="N27" s="42"/>
      <c r="O27" s="42"/>
      <c r="P27" s="42"/>
      <c r="Q27" s="42"/>
      <c r="R27" s="17"/>
      <c r="S27" s="17"/>
      <c r="T27" s="17"/>
      <c r="U27" s="17"/>
      <c r="V27" s="42"/>
    </row>
    <row r="28" spans="4:22" ht="15" customHeight="1" x14ac:dyDescent="0.25">
      <c r="D28" s="17"/>
      <c r="E28" s="17"/>
      <c r="F28" s="17"/>
      <c r="G28" s="17"/>
      <c r="H28" s="17"/>
      <c r="I28" s="42"/>
      <c r="J28" s="42"/>
      <c r="K28" s="42"/>
      <c r="L28" s="42"/>
      <c r="M28" s="42"/>
      <c r="N28" s="42"/>
      <c r="O28" s="42"/>
      <c r="P28" s="42"/>
      <c r="Q28" s="42"/>
      <c r="R28" s="17"/>
      <c r="S28" s="17"/>
      <c r="T28" s="17"/>
      <c r="U28" s="17"/>
      <c r="V28" s="42"/>
    </row>
    <row r="29" spans="4:22" x14ac:dyDescent="0.25">
      <c r="D29" s="17"/>
      <c r="E29" s="17"/>
      <c r="F29" s="17"/>
      <c r="G29" s="17"/>
      <c r="H29" s="17"/>
      <c r="I29" s="42"/>
      <c r="J29" s="42"/>
      <c r="K29" s="42"/>
      <c r="L29" s="42"/>
      <c r="M29" s="42"/>
      <c r="N29" s="42"/>
      <c r="O29" s="42"/>
      <c r="P29" s="42"/>
      <c r="Q29" s="42"/>
      <c r="R29" s="17"/>
      <c r="S29" s="17"/>
      <c r="T29" s="17"/>
      <c r="U29" s="17"/>
      <c r="V29" s="42"/>
    </row>
    <row r="30" spans="4:22" x14ac:dyDescent="0.25">
      <c r="D30" s="17"/>
      <c r="E30" s="17"/>
      <c r="F30" s="17"/>
      <c r="G30" s="17"/>
      <c r="H30" s="17"/>
      <c r="I30" s="42"/>
      <c r="J30" s="42"/>
      <c r="K30" s="42"/>
      <c r="L30" s="42"/>
      <c r="M30" s="42"/>
      <c r="N30" s="42"/>
      <c r="O30" s="42"/>
      <c r="P30" s="42"/>
      <c r="Q30" s="42"/>
      <c r="R30" s="17"/>
      <c r="S30" s="17"/>
      <c r="T30" s="17"/>
      <c r="U30" s="17"/>
      <c r="V30" s="42"/>
    </row>
    <row r="31" spans="4:22" x14ac:dyDescent="0.25">
      <c r="D31" s="17"/>
      <c r="E31" s="17"/>
      <c r="F31" s="17"/>
      <c r="G31" s="17"/>
      <c r="H31" s="17"/>
      <c r="I31" s="42"/>
      <c r="J31" s="42"/>
      <c r="K31" s="42"/>
      <c r="L31" s="42"/>
      <c r="M31" s="42"/>
      <c r="N31" s="42"/>
      <c r="O31" s="42"/>
      <c r="P31" s="42"/>
      <c r="Q31" s="42"/>
      <c r="R31" s="17"/>
      <c r="S31" s="17"/>
      <c r="T31" s="17"/>
      <c r="U31" s="17"/>
      <c r="V31" s="42"/>
    </row>
    <row r="32" spans="4:22" x14ac:dyDescent="0.25">
      <c r="D32" s="17"/>
      <c r="E32" s="17"/>
      <c r="F32" s="17"/>
      <c r="G32" s="17"/>
      <c r="H32" s="17"/>
      <c r="I32" s="42"/>
      <c r="J32" s="42"/>
      <c r="K32" s="42"/>
      <c r="L32" s="42"/>
      <c r="M32" s="42"/>
      <c r="N32" s="42"/>
      <c r="O32" s="42"/>
      <c r="P32" s="42"/>
      <c r="Q32" s="42"/>
      <c r="R32" s="17"/>
      <c r="S32" s="17"/>
      <c r="T32" s="17"/>
      <c r="U32" s="17"/>
      <c r="V32" s="42"/>
    </row>
    <row r="33" spans="1:22" x14ac:dyDescent="0.25">
      <c r="A33" s="43"/>
      <c r="B33" s="43"/>
      <c r="C33" s="44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s="46" customFormat="1" ht="12.75" x14ac:dyDescent="0.2">
      <c r="E34" s="47"/>
      <c r="F34" s="48"/>
      <c r="J34" s="47"/>
      <c r="K34" s="48"/>
      <c r="P34" s="47"/>
      <c r="Q34" s="49"/>
      <c r="R34" s="48"/>
    </row>
    <row r="35" spans="1:22" s="46" customFormat="1" ht="12.75" x14ac:dyDescent="0.2">
      <c r="E35" s="47" t="s">
        <v>15</v>
      </c>
      <c r="F35" s="48" t="s">
        <v>16</v>
      </c>
      <c r="I35" s="47" t="s">
        <v>17</v>
      </c>
      <c r="J35" s="49">
        <v>2019</v>
      </c>
      <c r="P35" s="47"/>
      <c r="Q35" s="49"/>
    </row>
    <row r="36" spans="1:22" s="46" customFormat="1" ht="12.75" x14ac:dyDescent="0.2">
      <c r="E36" s="47" t="s">
        <v>18</v>
      </c>
      <c r="F36" s="48" t="s">
        <v>19</v>
      </c>
      <c r="I36" s="47" t="s">
        <v>20</v>
      </c>
      <c r="J36" s="49">
        <v>1</v>
      </c>
    </row>
  </sheetData>
  <sheetProtection password="DE2C" sheet="1" objects="1" scenarios="1" selectLockedCells="1" selectUnlockedCells="1"/>
  <mergeCells count="2">
    <mergeCell ref="E12:F12"/>
    <mergeCell ref="E17:F17"/>
  </mergeCell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D7EE"/>
    <pageSetUpPr fitToPage="1"/>
  </sheetPr>
  <dimension ref="A2:XFD259"/>
  <sheetViews>
    <sheetView showGridLines="0" zoomScale="85" zoomScaleNormal="85" workbookViewId="0">
      <pane xSplit="2" ySplit="8" topLeftCell="C9" activePane="bottomRight" state="frozen"/>
      <selection pane="topRight" activeCell="C1" sqref="C1"/>
      <selection pane="bottomLeft" activeCell="A47" sqref="A47"/>
      <selection pane="bottomRight" activeCell="L99" sqref="L99"/>
    </sheetView>
  </sheetViews>
  <sheetFormatPr defaultRowHeight="15" x14ac:dyDescent="0.25"/>
  <cols>
    <col min="1" max="1" width="0.85546875" style="50" customWidth="1"/>
    <col min="2" max="2" width="5.5703125" style="51" customWidth="1"/>
    <col min="3" max="3" width="16.5703125" style="52" customWidth="1"/>
    <col min="4" max="4" width="25.7109375" style="52" customWidth="1"/>
    <col min="5" max="5" width="6.85546875" style="52" customWidth="1"/>
    <col min="6" max="6" width="10.85546875" style="52" customWidth="1"/>
    <col min="7" max="7" width="9.7109375" style="52" customWidth="1"/>
    <col min="8" max="8" width="15.7109375" style="52" customWidth="1"/>
    <col min="9" max="9" width="97.42578125" style="52" customWidth="1"/>
    <col min="10" max="10" width="12.5703125" style="52" customWidth="1"/>
    <col min="11" max="11" width="16" style="52" customWidth="1"/>
    <col min="12" max="12" width="50.28515625" style="50" customWidth="1"/>
    <col min="13" max="13" width="16.28515625" style="52" customWidth="1"/>
    <col min="14" max="14" width="22" style="53" bestFit="1" customWidth="1"/>
    <col min="15" max="15" width="23" style="50" customWidth="1"/>
    <col min="16" max="16" width="16" style="52" customWidth="1"/>
    <col min="17" max="18" width="14" style="52" customWidth="1"/>
    <col min="19" max="19" width="9.7109375" style="52" customWidth="1"/>
    <col min="20" max="20" width="14" style="52" customWidth="1"/>
    <col min="21" max="21" width="17.5703125" style="52" customWidth="1"/>
    <col min="22" max="22" width="9.7109375" style="50" customWidth="1"/>
    <col min="23" max="23" width="12.42578125" style="52" customWidth="1"/>
    <col min="24" max="24" width="14.7109375" style="52" customWidth="1"/>
    <col min="25" max="25" width="15.7109375" style="52" customWidth="1"/>
    <col min="26" max="26" width="18.28515625" style="52" customWidth="1"/>
    <col min="27" max="27" width="20.140625" style="175" customWidth="1"/>
    <col min="28" max="28" width="8" style="54" customWidth="1"/>
    <col min="29" max="29" width="19.7109375" style="52" customWidth="1"/>
    <col min="30" max="30" width="13.28515625" style="52" customWidth="1"/>
    <col min="31" max="31" width="17.85546875" style="52" customWidth="1"/>
    <col min="32" max="32" width="15.7109375" style="52" customWidth="1"/>
    <col min="33" max="33" width="14.42578125" style="52" customWidth="1"/>
    <col min="34" max="34" width="18.42578125" style="52" customWidth="1"/>
    <col min="35" max="35" width="18.7109375" style="53" customWidth="1"/>
    <col min="36" max="36" width="18.5703125" style="55" customWidth="1"/>
    <col min="37" max="37" width="18" style="54" customWidth="1"/>
    <col min="38" max="38" width="26.5703125" style="50" customWidth="1"/>
    <col min="39" max="39" width="130.85546875" style="56" bestFit="1" customWidth="1"/>
    <col min="40" max="1022" width="9.140625" style="50" customWidth="1"/>
  </cols>
  <sheetData>
    <row r="2" spans="2:40" ht="19.5" x14ac:dyDescent="0.25">
      <c r="C2" s="317" t="s">
        <v>21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</row>
    <row r="3" spans="2:40" ht="15.75" x14ac:dyDescent="0.25">
      <c r="C3" s="57"/>
      <c r="D3" s="58"/>
      <c r="E3" s="58"/>
      <c r="F3" s="57"/>
      <c r="G3" s="57"/>
      <c r="H3" s="58"/>
      <c r="I3" s="57"/>
      <c r="J3" s="57"/>
      <c r="K3" s="57"/>
      <c r="L3" s="58"/>
      <c r="M3" s="57"/>
      <c r="O3" s="59"/>
      <c r="P3" s="57"/>
      <c r="Q3" s="57"/>
      <c r="R3" s="57"/>
      <c r="S3" s="57"/>
      <c r="T3" s="57"/>
      <c r="U3" s="57"/>
      <c r="V3" s="59"/>
    </row>
    <row r="4" spans="2:40" ht="15.75" x14ac:dyDescent="0.25">
      <c r="C4" s="57"/>
      <c r="D4" s="58"/>
      <c r="E4" s="58"/>
      <c r="F4" s="57"/>
      <c r="G4" s="318"/>
      <c r="H4" s="318"/>
      <c r="I4" s="318"/>
      <c r="J4" s="318"/>
      <c r="K4" s="318"/>
      <c r="L4" s="58"/>
      <c r="M4" s="57"/>
      <c r="O4" s="59"/>
      <c r="P4" s="57"/>
      <c r="Q4" s="57"/>
      <c r="R4" s="57"/>
      <c r="S4" s="57"/>
      <c r="T4" s="57"/>
      <c r="U4" s="57"/>
      <c r="V4" s="59"/>
    </row>
    <row r="5" spans="2:40" ht="15.75" x14ac:dyDescent="0.25">
      <c r="C5" s="57"/>
      <c r="D5" s="58"/>
      <c r="E5" s="58"/>
      <c r="F5" s="57"/>
      <c r="G5" s="319"/>
      <c r="H5" s="319"/>
      <c r="I5" s="319"/>
      <c r="J5" s="319"/>
      <c r="K5" s="319"/>
      <c r="L5" s="319"/>
      <c r="M5" s="57"/>
      <c r="O5" s="59"/>
      <c r="P5" s="57"/>
      <c r="Q5" s="57"/>
      <c r="R5" s="57"/>
      <c r="S5" s="57"/>
      <c r="T5" s="57"/>
      <c r="U5" s="57"/>
      <c r="V5" s="59"/>
    </row>
    <row r="6" spans="2:40" ht="15.75" x14ac:dyDescent="0.25">
      <c r="C6" s="57"/>
      <c r="D6" s="58"/>
      <c r="E6" s="58"/>
      <c r="F6" s="57"/>
      <c r="G6" s="319"/>
      <c r="H6" s="319"/>
      <c r="I6" s="319"/>
      <c r="J6" s="319"/>
      <c r="K6" s="319"/>
      <c r="L6" s="319"/>
      <c r="M6" s="57"/>
      <c r="O6" s="59"/>
      <c r="P6" s="57"/>
      <c r="Q6" s="57"/>
      <c r="R6" s="57"/>
      <c r="S6" s="57"/>
      <c r="T6" s="57"/>
      <c r="U6" s="57"/>
      <c r="V6" s="59"/>
    </row>
    <row r="7" spans="2:40" x14ac:dyDescent="0.25">
      <c r="D7" s="60"/>
      <c r="E7" s="60"/>
      <c r="H7" s="60"/>
      <c r="K7" s="60"/>
      <c r="L7" s="61"/>
      <c r="M7" s="60"/>
      <c r="Q7" s="320" t="s">
        <v>22</v>
      </c>
      <c r="R7" s="320"/>
      <c r="S7" s="320" t="s">
        <v>23</v>
      </c>
      <c r="T7" s="320"/>
      <c r="W7" s="321" t="s">
        <v>24</v>
      </c>
      <c r="X7" s="321"/>
      <c r="Y7" s="321"/>
      <c r="Z7" s="62"/>
      <c r="AA7" s="176"/>
      <c r="AB7" s="63"/>
      <c r="AC7" s="60"/>
      <c r="AD7" s="322" t="s">
        <v>25</v>
      </c>
      <c r="AE7" s="322"/>
      <c r="AF7" s="322"/>
      <c r="AG7" s="321" t="s">
        <v>26</v>
      </c>
      <c r="AH7" s="321"/>
      <c r="AK7" s="63"/>
      <c r="AL7" s="61"/>
      <c r="AM7" s="64"/>
    </row>
    <row r="8" spans="2:40" s="65" customFormat="1" ht="24.95" customHeight="1" x14ac:dyDescent="0.25">
      <c r="B8" s="65" t="s">
        <v>27</v>
      </c>
      <c r="C8" s="66" t="s">
        <v>28</v>
      </c>
      <c r="D8" s="67" t="s">
        <v>29</v>
      </c>
      <c r="E8" s="67" t="s">
        <v>30</v>
      </c>
      <c r="F8" s="66" t="s">
        <v>31</v>
      </c>
      <c r="G8" s="66" t="s">
        <v>32</v>
      </c>
      <c r="H8" s="67" t="s">
        <v>33</v>
      </c>
      <c r="I8" s="66" t="s">
        <v>34</v>
      </c>
      <c r="J8" s="67" t="s">
        <v>35</v>
      </c>
      <c r="K8" s="66" t="s">
        <v>36</v>
      </c>
      <c r="L8" s="68" t="s">
        <v>37</v>
      </c>
      <c r="M8" s="67" t="s">
        <v>38</v>
      </c>
      <c r="N8" s="69" t="s">
        <v>39</v>
      </c>
      <c r="O8" s="66" t="s">
        <v>40</v>
      </c>
      <c r="P8" s="66" t="s">
        <v>41</v>
      </c>
      <c r="Q8" s="67" t="s">
        <v>42</v>
      </c>
      <c r="R8" s="67" t="s">
        <v>43</v>
      </c>
      <c r="S8" s="67" t="s">
        <v>44</v>
      </c>
      <c r="T8" s="67" t="s">
        <v>45</v>
      </c>
      <c r="U8" s="66" t="s">
        <v>46</v>
      </c>
      <c r="V8" s="67" t="s">
        <v>47</v>
      </c>
      <c r="W8" s="70" t="s">
        <v>48</v>
      </c>
      <c r="X8" s="70" t="s">
        <v>49</v>
      </c>
      <c r="Y8" s="71" t="s">
        <v>50</v>
      </c>
      <c r="Z8" s="70" t="s">
        <v>51</v>
      </c>
      <c r="AA8" s="177" t="s">
        <v>52</v>
      </c>
      <c r="AB8" s="72" t="s">
        <v>53</v>
      </c>
      <c r="AC8" s="66" t="s">
        <v>54</v>
      </c>
      <c r="AD8" s="73" t="s">
        <v>55</v>
      </c>
      <c r="AE8" s="73" t="s">
        <v>56</v>
      </c>
      <c r="AF8" s="74" t="s">
        <v>57</v>
      </c>
      <c r="AG8" s="71" t="s">
        <v>58</v>
      </c>
      <c r="AH8" s="73" t="s">
        <v>59</v>
      </c>
      <c r="AI8" s="75" t="s">
        <v>60</v>
      </c>
      <c r="AJ8" s="76" t="s">
        <v>61</v>
      </c>
      <c r="AK8" s="72" t="s">
        <v>62</v>
      </c>
      <c r="AL8" s="67" t="s">
        <v>63</v>
      </c>
      <c r="AM8" s="77" t="s">
        <v>64</v>
      </c>
    </row>
    <row r="9" spans="2:40" ht="24.95" customHeight="1" x14ac:dyDescent="0.25">
      <c r="B9" s="87">
        <v>1</v>
      </c>
      <c r="C9" s="88" t="s">
        <v>65</v>
      </c>
      <c r="D9" s="89" t="s">
        <v>66</v>
      </c>
      <c r="E9" s="89" t="s">
        <v>67</v>
      </c>
      <c r="F9" s="89" t="s">
        <v>68</v>
      </c>
      <c r="G9" s="89" t="s">
        <v>69</v>
      </c>
      <c r="H9" s="89" t="s">
        <v>9</v>
      </c>
      <c r="I9" s="89" t="s">
        <v>70</v>
      </c>
      <c r="J9" s="89" t="s">
        <v>71</v>
      </c>
      <c r="K9" s="90">
        <v>43495</v>
      </c>
      <c r="L9" s="91" t="s">
        <v>72</v>
      </c>
      <c r="M9" s="89" t="s">
        <v>73</v>
      </c>
      <c r="N9" s="92">
        <v>17102.3</v>
      </c>
      <c r="O9" s="89">
        <v>29</v>
      </c>
      <c r="P9" s="89">
        <v>0</v>
      </c>
      <c r="Q9" s="89" t="s">
        <v>74</v>
      </c>
      <c r="R9" s="89" t="s">
        <v>75</v>
      </c>
      <c r="S9" s="89" t="s">
        <v>74</v>
      </c>
      <c r="T9" s="89" t="s">
        <v>75</v>
      </c>
      <c r="U9" s="90">
        <v>43473</v>
      </c>
      <c r="V9" s="93">
        <v>0.35416666666666702</v>
      </c>
      <c r="W9" s="89" t="s">
        <v>74</v>
      </c>
      <c r="X9" s="89" t="s">
        <v>75</v>
      </c>
      <c r="Y9" s="89" t="s">
        <v>75</v>
      </c>
      <c r="Z9" s="89" t="s">
        <v>74</v>
      </c>
      <c r="AA9" s="174">
        <v>43483</v>
      </c>
      <c r="AB9" s="89">
        <f t="shared" ref="AB9:AB26" ca="1" si="0">IF(U9="","",IF(AA9="",TODAY()-U9,IF(AA9-U9,AA9-U9,0)))</f>
        <v>10</v>
      </c>
      <c r="AC9" s="89">
        <v>26</v>
      </c>
      <c r="AD9" s="89">
        <v>3</v>
      </c>
      <c r="AE9" s="92">
        <v>406.1</v>
      </c>
      <c r="AF9" s="89" t="s">
        <v>77</v>
      </c>
      <c r="AG9" s="89">
        <v>0</v>
      </c>
      <c r="AH9" s="92">
        <v>0</v>
      </c>
      <c r="AI9" s="92">
        <v>11585.82</v>
      </c>
      <c r="AJ9" s="92">
        <f>IF(OR(Processos!$H9="Alienação",Processos!$H9="Concessão"),"",(N9-AI9)-(AE9+AH9))</f>
        <v>5110.3799999999992</v>
      </c>
      <c r="AK9" s="94">
        <f t="shared" ref="AK9:AK47" si="1">IF(ISERROR((AJ9*100)/N9/100),"",(AJ9*100)/N9/100)</f>
        <v>0.29881244043198868</v>
      </c>
      <c r="AL9" s="91" t="s">
        <v>78</v>
      </c>
      <c r="AM9" s="95"/>
      <c r="AN9" s="61"/>
    </row>
    <row r="10" spans="2:40" ht="24.95" customHeight="1" x14ac:dyDescent="0.25">
      <c r="B10" s="78">
        <f t="shared" ref="B10:B73" si="2">B9+1</f>
        <v>2</v>
      </c>
      <c r="C10" s="79" t="s">
        <v>79</v>
      </c>
      <c r="D10" s="80" t="s">
        <v>66</v>
      </c>
      <c r="E10" s="80" t="s">
        <v>67</v>
      </c>
      <c r="F10" s="80" t="s">
        <v>80</v>
      </c>
      <c r="G10" s="80" t="s">
        <v>81</v>
      </c>
      <c r="H10" s="80" t="s">
        <v>9</v>
      </c>
      <c r="I10" s="80" t="s">
        <v>82</v>
      </c>
      <c r="J10" s="80" t="s">
        <v>83</v>
      </c>
      <c r="K10" s="81">
        <v>43496</v>
      </c>
      <c r="L10" s="82" t="s">
        <v>72</v>
      </c>
      <c r="M10" s="80" t="s">
        <v>84</v>
      </c>
      <c r="N10" s="83">
        <v>2441018</v>
      </c>
      <c r="O10" s="80">
        <v>7</v>
      </c>
      <c r="P10" s="80">
        <v>1</v>
      </c>
      <c r="Q10" s="80" t="s">
        <v>74</v>
      </c>
      <c r="R10" s="80" t="s">
        <v>75</v>
      </c>
      <c r="S10" s="80" t="s">
        <v>74</v>
      </c>
      <c r="T10" s="80" t="s">
        <v>75</v>
      </c>
      <c r="U10" s="81">
        <v>43479</v>
      </c>
      <c r="V10" s="84">
        <v>0.35416666666666702</v>
      </c>
      <c r="W10" s="80" t="s">
        <v>85</v>
      </c>
      <c r="X10" s="80" t="s">
        <v>74</v>
      </c>
      <c r="Y10" s="80" t="s">
        <v>86</v>
      </c>
      <c r="Z10" s="80" t="s">
        <v>74</v>
      </c>
      <c r="AA10" s="173">
        <v>43494</v>
      </c>
      <c r="AB10" s="80">
        <f t="shared" ca="1" si="0"/>
        <v>15</v>
      </c>
      <c r="AC10" s="80">
        <v>7</v>
      </c>
      <c r="AD10" s="80">
        <v>0</v>
      </c>
      <c r="AE10" s="83">
        <v>0</v>
      </c>
      <c r="AF10" s="80" t="s">
        <v>76</v>
      </c>
      <c r="AG10" s="80">
        <v>0</v>
      </c>
      <c r="AH10" s="83">
        <v>0</v>
      </c>
      <c r="AI10" s="83">
        <v>2265042.6</v>
      </c>
      <c r="AJ10" s="83">
        <f>IF(OR(Processos!$H10="Alienação",Processos!$H10="Concessão"),"",(N10-AI10)-(AE10+AH10))</f>
        <v>175975.39999999991</v>
      </c>
      <c r="AK10" s="86">
        <f t="shared" si="1"/>
        <v>7.209098826800947E-2</v>
      </c>
      <c r="AL10" s="82" t="s">
        <v>78</v>
      </c>
      <c r="AM10" s="85"/>
      <c r="AN10" s="61"/>
    </row>
    <row r="11" spans="2:40" ht="24.95" customHeight="1" x14ac:dyDescent="0.25">
      <c r="B11" s="78">
        <f t="shared" si="2"/>
        <v>3</v>
      </c>
      <c r="C11" s="88" t="s">
        <v>87</v>
      </c>
      <c r="D11" s="89" t="s">
        <v>66</v>
      </c>
      <c r="E11" s="89" t="s">
        <v>67</v>
      </c>
      <c r="F11" s="89" t="s">
        <v>88</v>
      </c>
      <c r="G11" s="89" t="s">
        <v>89</v>
      </c>
      <c r="H11" s="89" t="s">
        <v>13</v>
      </c>
      <c r="I11" s="89" t="s">
        <v>90</v>
      </c>
      <c r="J11" s="89" t="s">
        <v>91</v>
      </c>
      <c r="K11" s="90">
        <v>43480</v>
      </c>
      <c r="L11" s="91" t="s">
        <v>92</v>
      </c>
      <c r="M11" s="89" t="s">
        <v>84</v>
      </c>
      <c r="N11" s="92">
        <v>278000</v>
      </c>
      <c r="O11" s="89">
        <v>6</v>
      </c>
      <c r="P11" s="89">
        <v>1</v>
      </c>
      <c r="Q11" s="89" t="s">
        <v>74</v>
      </c>
      <c r="R11" s="89" t="s">
        <v>75</v>
      </c>
      <c r="S11" s="89" t="s">
        <v>74</v>
      </c>
      <c r="T11" s="89" t="s">
        <v>75</v>
      </c>
      <c r="U11" s="90">
        <v>43475</v>
      </c>
      <c r="V11" s="93">
        <v>0.35416666666666702</v>
      </c>
      <c r="W11" s="89" t="s">
        <v>74</v>
      </c>
      <c r="X11" s="89" t="s">
        <v>75</v>
      </c>
      <c r="Y11" s="89" t="s">
        <v>75</v>
      </c>
      <c r="Z11" s="89" t="s">
        <v>74</v>
      </c>
      <c r="AA11" s="174">
        <v>43480</v>
      </c>
      <c r="AB11" s="89">
        <f t="shared" ca="1" si="0"/>
        <v>5</v>
      </c>
      <c r="AC11" s="89">
        <v>6</v>
      </c>
      <c r="AD11" s="89">
        <v>0</v>
      </c>
      <c r="AE11" s="92">
        <v>0</v>
      </c>
      <c r="AF11" s="89" t="s">
        <v>76</v>
      </c>
      <c r="AG11" s="89">
        <v>0</v>
      </c>
      <c r="AH11" s="92">
        <v>0</v>
      </c>
      <c r="AI11" s="92">
        <v>274600</v>
      </c>
      <c r="AJ11" s="92">
        <f>IF(OR(Processos!$H11="Alienação",Processos!$H11="Concessão"),"",(N11-AI11)-(AE11+AH11))</f>
        <v>3400</v>
      </c>
      <c r="AK11" s="94">
        <f t="shared" si="1"/>
        <v>1.2230215827338129E-2</v>
      </c>
      <c r="AL11" s="91" t="s">
        <v>78</v>
      </c>
      <c r="AM11" s="95"/>
      <c r="AN11" s="61"/>
    </row>
    <row r="12" spans="2:40" ht="24.95" customHeight="1" x14ac:dyDescent="0.25">
      <c r="B12" s="78">
        <f t="shared" si="2"/>
        <v>4</v>
      </c>
      <c r="C12" s="79" t="s">
        <v>93</v>
      </c>
      <c r="D12" s="80" t="s">
        <v>66</v>
      </c>
      <c r="E12" s="80" t="s">
        <v>67</v>
      </c>
      <c r="F12" s="80" t="s">
        <v>94</v>
      </c>
      <c r="G12" s="80" t="s">
        <v>95</v>
      </c>
      <c r="H12" s="80" t="s">
        <v>13</v>
      </c>
      <c r="I12" s="80" t="s">
        <v>96</v>
      </c>
      <c r="J12" s="80" t="s">
        <v>97</v>
      </c>
      <c r="K12" s="81">
        <v>43545</v>
      </c>
      <c r="L12" s="82" t="s">
        <v>92</v>
      </c>
      <c r="M12" s="80" t="s">
        <v>98</v>
      </c>
      <c r="N12" s="83">
        <v>3280545.7</v>
      </c>
      <c r="O12" s="80">
        <v>60</v>
      </c>
      <c r="P12" s="80">
        <v>3</v>
      </c>
      <c r="Q12" s="80" t="s">
        <v>85</v>
      </c>
      <c r="R12" s="80" t="s">
        <v>74</v>
      </c>
      <c r="S12" s="80"/>
      <c r="T12" s="80"/>
      <c r="U12" s="81">
        <v>43495</v>
      </c>
      <c r="V12" s="84">
        <v>0.35416666666666702</v>
      </c>
      <c r="W12" s="80" t="s">
        <v>85</v>
      </c>
      <c r="X12" s="80" t="s">
        <v>74</v>
      </c>
      <c r="Y12" s="80"/>
      <c r="Z12" s="80"/>
      <c r="AA12" s="173">
        <v>43511</v>
      </c>
      <c r="AB12" s="80">
        <f t="shared" ca="1" si="0"/>
        <v>16</v>
      </c>
      <c r="AC12" s="80">
        <v>4</v>
      </c>
      <c r="AD12" s="80">
        <v>56</v>
      </c>
      <c r="AE12" s="83">
        <v>2795427.2</v>
      </c>
      <c r="AF12" s="80" t="s">
        <v>99</v>
      </c>
      <c r="AG12" s="80">
        <v>0</v>
      </c>
      <c r="AH12" s="83">
        <v>0</v>
      </c>
      <c r="AI12" s="83">
        <v>390000</v>
      </c>
      <c r="AJ12" s="83">
        <f>IF(OR(Processos!$H12="Alienação",Processos!$H12="Concessão"),"",(N12-AI12)-(AE12+AH12))</f>
        <v>95118.5</v>
      </c>
      <c r="AK12" s="86">
        <f t="shared" si="1"/>
        <v>2.8994718774989173E-2</v>
      </c>
      <c r="AL12" s="82" t="s">
        <v>78</v>
      </c>
      <c r="AM12" s="85"/>
      <c r="AN12" s="61"/>
    </row>
    <row r="13" spans="2:40" ht="24.95" customHeight="1" x14ac:dyDescent="0.25">
      <c r="B13" s="78">
        <f t="shared" si="2"/>
        <v>5</v>
      </c>
      <c r="C13" s="88" t="s">
        <v>100</v>
      </c>
      <c r="D13" s="89" t="s">
        <v>66</v>
      </c>
      <c r="E13" s="89" t="s">
        <v>67</v>
      </c>
      <c r="F13" s="89" t="s">
        <v>101</v>
      </c>
      <c r="G13" s="89" t="s">
        <v>102</v>
      </c>
      <c r="H13" s="89" t="s">
        <v>9</v>
      </c>
      <c r="I13" s="89" t="s">
        <v>103</v>
      </c>
      <c r="J13" s="89" t="s">
        <v>104</v>
      </c>
      <c r="K13" s="90">
        <v>43473</v>
      </c>
      <c r="L13" s="91" t="s">
        <v>72</v>
      </c>
      <c r="M13" s="89" t="s">
        <v>98</v>
      </c>
      <c r="N13" s="92">
        <v>453020.22</v>
      </c>
      <c r="O13" s="89">
        <v>49</v>
      </c>
      <c r="P13" s="89">
        <v>0</v>
      </c>
      <c r="Q13" s="89"/>
      <c r="R13" s="89"/>
      <c r="S13" s="89"/>
      <c r="T13" s="89"/>
      <c r="U13" s="90">
        <v>43437</v>
      </c>
      <c r="V13" s="93">
        <v>0.35416666666666702</v>
      </c>
      <c r="W13" s="89" t="s">
        <v>85</v>
      </c>
      <c r="X13" s="89"/>
      <c r="Y13" s="89"/>
      <c r="Z13" s="89"/>
      <c r="AA13" s="174">
        <v>43473</v>
      </c>
      <c r="AB13" s="89">
        <f t="shared" ca="1" si="0"/>
        <v>36</v>
      </c>
      <c r="AC13" s="89">
        <v>47</v>
      </c>
      <c r="AD13" s="89">
        <v>0</v>
      </c>
      <c r="AE13" s="92">
        <v>0</v>
      </c>
      <c r="AF13" s="89" t="s">
        <v>76</v>
      </c>
      <c r="AG13" s="89">
        <v>0</v>
      </c>
      <c r="AH13" s="92">
        <v>0</v>
      </c>
      <c r="AI13" s="92">
        <v>344389.3</v>
      </c>
      <c r="AJ13" s="92">
        <f>IF(OR(Processos!$H13="Alienação",Processos!$H13="Concessão"),"",(N13-AI13)-(AE13+AH13))</f>
        <v>108630.91999999998</v>
      </c>
      <c r="AK13" s="94">
        <f t="shared" si="1"/>
        <v>0.23979265208073933</v>
      </c>
      <c r="AL13" s="91" t="s">
        <v>78</v>
      </c>
      <c r="AM13" s="95"/>
      <c r="AN13" s="61"/>
    </row>
    <row r="14" spans="2:40" ht="24.95" customHeight="1" x14ac:dyDescent="0.25">
      <c r="B14" s="78">
        <f t="shared" si="2"/>
        <v>6</v>
      </c>
      <c r="C14" s="79" t="s">
        <v>105</v>
      </c>
      <c r="D14" s="80" t="s">
        <v>66</v>
      </c>
      <c r="E14" s="80" t="s">
        <v>67</v>
      </c>
      <c r="F14" s="80" t="s">
        <v>106</v>
      </c>
      <c r="G14" s="80" t="s">
        <v>107</v>
      </c>
      <c r="H14" s="80" t="s">
        <v>13</v>
      </c>
      <c r="I14" s="80" t="s">
        <v>108</v>
      </c>
      <c r="J14" s="80" t="s">
        <v>109</v>
      </c>
      <c r="K14" s="81">
        <v>43494</v>
      </c>
      <c r="L14" s="82" t="s">
        <v>552</v>
      </c>
      <c r="M14" s="80" t="s">
        <v>84</v>
      </c>
      <c r="N14" s="83">
        <v>81942.84</v>
      </c>
      <c r="O14" s="80">
        <v>2</v>
      </c>
      <c r="P14" s="80">
        <v>1</v>
      </c>
      <c r="Q14" s="80" t="s">
        <v>74</v>
      </c>
      <c r="R14" s="80" t="s">
        <v>75</v>
      </c>
      <c r="S14" s="80" t="s">
        <v>74</v>
      </c>
      <c r="T14" s="80" t="s">
        <v>75</v>
      </c>
      <c r="U14" s="81">
        <v>43486</v>
      </c>
      <c r="V14" s="84">
        <v>0.35416666666666702</v>
      </c>
      <c r="W14" s="80" t="s">
        <v>74</v>
      </c>
      <c r="X14" s="80" t="s">
        <v>75</v>
      </c>
      <c r="Y14" s="80" t="s">
        <v>75</v>
      </c>
      <c r="Z14" s="80" t="s">
        <v>74</v>
      </c>
      <c r="AA14" s="173">
        <v>43493</v>
      </c>
      <c r="AB14" s="80">
        <f t="shared" ca="1" si="0"/>
        <v>7</v>
      </c>
      <c r="AC14" s="80">
        <v>0</v>
      </c>
      <c r="AD14" s="80">
        <v>0</v>
      </c>
      <c r="AE14" s="83">
        <v>0</v>
      </c>
      <c r="AF14" s="80" t="s">
        <v>76</v>
      </c>
      <c r="AG14" s="80">
        <v>8</v>
      </c>
      <c r="AH14" s="83">
        <v>81942.84</v>
      </c>
      <c r="AI14" s="83">
        <v>0</v>
      </c>
      <c r="AJ14" s="83">
        <f>IF(OR(Processos!$H14="Alienação",Processos!$H14="Concessão"),"",(N14-AI14)-(AE14+AH14))</f>
        <v>0</v>
      </c>
      <c r="AK14" s="86">
        <f t="shared" si="1"/>
        <v>0</v>
      </c>
      <c r="AL14" s="82" t="s">
        <v>110</v>
      </c>
      <c r="AM14" s="85" t="s">
        <v>111</v>
      </c>
      <c r="AN14" s="61"/>
    </row>
    <row r="15" spans="2:40" ht="24.95" customHeight="1" x14ac:dyDescent="0.25">
      <c r="B15" s="78">
        <f t="shared" si="2"/>
        <v>7</v>
      </c>
      <c r="C15" s="88" t="s">
        <v>112</v>
      </c>
      <c r="D15" s="89" t="s">
        <v>66</v>
      </c>
      <c r="E15" s="89" t="s">
        <v>67</v>
      </c>
      <c r="F15" s="89" t="s">
        <v>113</v>
      </c>
      <c r="G15" s="89" t="s">
        <v>114</v>
      </c>
      <c r="H15" s="89" t="s">
        <v>13</v>
      </c>
      <c r="I15" s="89" t="s">
        <v>115</v>
      </c>
      <c r="J15" s="89" t="s">
        <v>116</v>
      </c>
      <c r="K15" s="90">
        <v>43475</v>
      </c>
      <c r="L15" s="91" t="s">
        <v>92</v>
      </c>
      <c r="M15" s="89" t="s">
        <v>117</v>
      </c>
      <c r="N15" s="92">
        <v>52545</v>
      </c>
      <c r="O15" s="89">
        <v>1</v>
      </c>
      <c r="P15" s="89">
        <v>0</v>
      </c>
      <c r="Q15" s="89" t="s">
        <v>74</v>
      </c>
      <c r="R15" s="89" t="s">
        <v>75</v>
      </c>
      <c r="S15" s="89" t="s">
        <v>74</v>
      </c>
      <c r="T15" s="89" t="s">
        <v>75</v>
      </c>
      <c r="U15" s="90">
        <v>43473</v>
      </c>
      <c r="V15" s="93">
        <v>0.35416666666666702</v>
      </c>
      <c r="W15" s="89" t="s">
        <v>74</v>
      </c>
      <c r="X15" s="89" t="s">
        <v>75</v>
      </c>
      <c r="Y15" s="89" t="s">
        <v>75</v>
      </c>
      <c r="Z15" s="89" t="s">
        <v>74</v>
      </c>
      <c r="AA15" s="174">
        <v>43475</v>
      </c>
      <c r="AB15" s="89">
        <f t="shared" ca="1" si="0"/>
        <v>2</v>
      </c>
      <c r="AC15" s="89">
        <v>1</v>
      </c>
      <c r="AD15" s="89">
        <v>0</v>
      </c>
      <c r="AE15" s="92">
        <v>0</v>
      </c>
      <c r="AF15" s="89" t="s">
        <v>76</v>
      </c>
      <c r="AG15" s="89">
        <v>0</v>
      </c>
      <c r="AH15" s="92">
        <v>0</v>
      </c>
      <c r="AI15" s="92">
        <v>51750</v>
      </c>
      <c r="AJ15" s="92">
        <f>IF(OR(Processos!$H15="Alienação",Processos!$H15="Concessão"),"",(N15-AI15)-(AE15+AH15))</f>
        <v>795</v>
      </c>
      <c r="AK15" s="94">
        <f t="shared" si="1"/>
        <v>1.5129888666856979E-2</v>
      </c>
      <c r="AL15" s="91" t="s">
        <v>78</v>
      </c>
      <c r="AM15" s="95"/>
      <c r="AN15" s="61"/>
    </row>
    <row r="16" spans="2:40" ht="24.95" customHeight="1" x14ac:dyDescent="0.25">
      <c r="B16" s="78">
        <f t="shared" si="2"/>
        <v>8</v>
      </c>
      <c r="C16" s="79" t="s">
        <v>118</v>
      </c>
      <c r="D16" s="80" t="s">
        <v>119</v>
      </c>
      <c r="E16" s="80" t="s">
        <v>120</v>
      </c>
      <c r="F16" s="80" t="s">
        <v>121</v>
      </c>
      <c r="G16" s="80" t="s">
        <v>76</v>
      </c>
      <c r="H16" s="80" t="s">
        <v>13</v>
      </c>
      <c r="I16" s="80" t="s">
        <v>122</v>
      </c>
      <c r="J16" s="80" t="s">
        <v>97</v>
      </c>
      <c r="K16" s="81">
        <v>43496</v>
      </c>
      <c r="L16" s="82" t="s">
        <v>123</v>
      </c>
      <c r="M16" s="80" t="s">
        <v>117</v>
      </c>
      <c r="N16" s="83">
        <v>219917.76</v>
      </c>
      <c r="O16" s="80">
        <v>4</v>
      </c>
      <c r="P16" s="80">
        <v>2</v>
      </c>
      <c r="Q16" s="80"/>
      <c r="R16" s="80"/>
      <c r="S16" s="80"/>
      <c r="T16" s="80"/>
      <c r="U16" s="81"/>
      <c r="V16" s="84"/>
      <c r="W16" s="80"/>
      <c r="X16" s="80"/>
      <c r="Y16" s="80"/>
      <c r="Z16" s="80"/>
      <c r="AA16" s="173"/>
      <c r="AB16" s="80" t="str">
        <f t="shared" ca="1" si="0"/>
        <v/>
      </c>
      <c r="AC16" s="80"/>
      <c r="AD16" s="80"/>
      <c r="AE16" s="83"/>
      <c r="AF16" s="80"/>
      <c r="AG16" s="80"/>
      <c r="AH16" s="83"/>
      <c r="AI16" s="83"/>
      <c r="AJ16" s="83">
        <f>IF(OR(Processos!$H16="Alienação",Processos!$H16="Concessão"),"",(N16-AI16)-(AE16+AH16))</f>
        <v>219917.76</v>
      </c>
      <c r="AK16" s="86">
        <f t="shared" si="1"/>
        <v>1</v>
      </c>
      <c r="AL16" s="82" t="s">
        <v>399</v>
      </c>
      <c r="AM16" s="85" t="s">
        <v>124</v>
      </c>
      <c r="AN16" s="61"/>
    </row>
    <row r="17" spans="2:40" ht="24.95" customHeight="1" x14ac:dyDescent="0.25">
      <c r="B17" s="78">
        <f t="shared" si="2"/>
        <v>9</v>
      </c>
      <c r="C17" s="88" t="s">
        <v>125</v>
      </c>
      <c r="D17" s="89" t="s">
        <v>66</v>
      </c>
      <c r="E17" s="89" t="s">
        <v>67</v>
      </c>
      <c r="F17" s="89" t="s">
        <v>126</v>
      </c>
      <c r="G17" s="89" t="s">
        <v>127</v>
      </c>
      <c r="H17" s="89" t="s">
        <v>13</v>
      </c>
      <c r="I17" s="89" t="s">
        <v>128</v>
      </c>
      <c r="J17" s="89" t="s">
        <v>71</v>
      </c>
      <c r="K17" s="90">
        <v>43475</v>
      </c>
      <c r="L17" s="91" t="s">
        <v>92</v>
      </c>
      <c r="M17" s="89" t="s">
        <v>84</v>
      </c>
      <c r="N17" s="92">
        <v>1162743.1499999999</v>
      </c>
      <c r="O17" s="89">
        <v>3</v>
      </c>
      <c r="P17" s="89">
        <v>0</v>
      </c>
      <c r="Q17" s="89" t="s">
        <v>74</v>
      </c>
      <c r="R17" s="89" t="s">
        <v>75</v>
      </c>
      <c r="S17" s="89" t="s">
        <v>74</v>
      </c>
      <c r="T17" s="89" t="s">
        <v>75</v>
      </c>
      <c r="U17" s="90">
        <v>43468</v>
      </c>
      <c r="V17" s="93">
        <v>0.35416666666666702</v>
      </c>
      <c r="W17" s="89" t="s">
        <v>74</v>
      </c>
      <c r="X17" s="89" t="s">
        <v>75</v>
      </c>
      <c r="Y17" s="89" t="s">
        <v>75</v>
      </c>
      <c r="Z17" s="89" t="s">
        <v>74</v>
      </c>
      <c r="AA17" s="174">
        <v>43475</v>
      </c>
      <c r="AB17" s="89">
        <f t="shared" ca="1" si="0"/>
        <v>7</v>
      </c>
      <c r="AC17" s="89">
        <v>3</v>
      </c>
      <c r="AD17" s="89">
        <v>0</v>
      </c>
      <c r="AE17" s="92">
        <v>0</v>
      </c>
      <c r="AF17" s="89" t="s">
        <v>76</v>
      </c>
      <c r="AG17" s="89">
        <v>0</v>
      </c>
      <c r="AH17" s="92">
        <v>0</v>
      </c>
      <c r="AI17" s="92">
        <v>1079948.28</v>
      </c>
      <c r="AJ17" s="92">
        <f>IF(OR(Processos!$H17="Alienação",Processos!$H17="Concessão"),"",(N17-AI17)-(AE17+AH17))</f>
        <v>82794.869999999879</v>
      </c>
      <c r="AK17" s="94">
        <f t="shared" si="1"/>
        <v>7.1206499904987522E-2</v>
      </c>
      <c r="AL17" s="91" t="s">
        <v>78</v>
      </c>
      <c r="AM17" s="95"/>
      <c r="AN17" s="61"/>
    </row>
    <row r="18" spans="2:40" ht="24.95" customHeight="1" x14ac:dyDescent="0.25">
      <c r="B18" s="78">
        <f t="shared" si="2"/>
        <v>10</v>
      </c>
      <c r="C18" s="79" t="s">
        <v>129</v>
      </c>
      <c r="D18" s="80" t="s">
        <v>66</v>
      </c>
      <c r="E18" s="80" t="s">
        <v>67</v>
      </c>
      <c r="F18" s="80" t="s">
        <v>130</v>
      </c>
      <c r="G18" s="80" t="s">
        <v>131</v>
      </c>
      <c r="H18" s="80" t="s">
        <v>12</v>
      </c>
      <c r="I18" s="80" t="s">
        <v>132</v>
      </c>
      <c r="J18" s="80" t="s">
        <v>133</v>
      </c>
      <c r="K18" s="81">
        <v>43514</v>
      </c>
      <c r="L18" s="82" t="s">
        <v>72</v>
      </c>
      <c r="M18" s="80" t="s">
        <v>98</v>
      </c>
      <c r="N18" s="83">
        <v>82498.5</v>
      </c>
      <c r="O18" s="80">
        <v>16</v>
      </c>
      <c r="P18" s="80">
        <v>0</v>
      </c>
      <c r="Q18" s="80" t="s">
        <v>74</v>
      </c>
      <c r="R18" s="80" t="s">
        <v>75</v>
      </c>
      <c r="S18" s="80" t="s">
        <v>74</v>
      </c>
      <c r="T18" s="80" t="s">
        <v>75</v>
      </c>
      <c r="U18" s="81">
        <v>43487</v>
      </c>
      <c r="V18" s="84">
        <v>0.35416666666666702</v>
      </c>
      <c r="W18" s="80" t="s">
        <v>85</v>
      </c>
      <c r="X18" s="80" t="s">
        <v>74</v>
      </c>
      <c r="Y18" s="80" t="s">
        <v>1108</v>
      </c>
      <c r="Z18" s="80" t="s">
        <v>74</v>
      </c>
      <c r="AA18" s="173">
        <v>43488</v>
      </c>
      <c r="AB18" s="80">
        <f t="shared" ca="1" si="0"/>
        <v>1</v>
      </c>
      <c r="AC18" s="80">
        <v>16</v>
      </c>
      <c r="AD18" s="80">
        <v>0</v>
      </c>
      <c r="AE18" s="83">
        <v>0</v>
      </c>
      <c r="AF18" s="80" t="s">
        <v>76</v>
      </c>
      <c r="AG18" s="80">
        <v>0</v>
      </c>
      <c r="AH18" s="83">
        <v>0</v>
      </c>
      <c r="AI18" s="83">
        <v>58842.17</v>
      </c>
      <c r="AJ18" s="83">
        <f>IF(OR(Processos!$H18="Alienação",Processos!$H18="Concessão"),"",(N18-AI18)-(AE18+AH18))</f>
        <v>23656.33</v>
      </c>
      <c r="AK18" s="86">
        <f t="shared" si="1"/>
        <v>0.28674860755044029</v>
      </c>
      <c r="AL18" s="82" t="s">
        <v>78</v>
      </c>
      <c r="AM18" s="85"/>
      <c r="AN18" s="61"/>
    </row>
    <row r="19" spans="2:40" ht="24.95" customHeight="1" x14ac:dyDescent="0.25">
      <c r="B19" s="78">
        <f t="shared" si="2"/>
        <v>11</v>
      </c>
      <c r="C19" s="88" t="s">
        <v>134</v>
      </c>
      <c r="D19" s="89" t="s">
        <v>66</v>
      </c>
      <c r="E19" s="89" t="s">
        <v>67</v>
      </c>
      <c r="F19" s="89" t="s">
        <v>135</v>
      </c>
      <c r="G19" s="89" t="s">
        <v>136</v>
      </c>
      <c r="H19" s="89" t="s">
        <v>9</v>
      </c>
      <c r="I19" s="89" t="s">
        <v>137</v>
      </c>
      <c r="J19" s="89" t="s">
        <v>138</v>
      </c>
      <c r="K19" s="90">
        <v>43538</v>
      </c>
      <c r="L19" s="91" t="s">
        <v>72</v>
      </c>
      <c r="M19" s="89" t="s">
        <v>139</v>
      </c>
      <c r="N19" s="92">
        <v>552292.80000000005</v>
      </c>
      <c r="O19" s="89">
        <v>44</v>
      </c>
      <c r="P19" s="89">
        <v>0</v>
      </c>
      <c r="Q19" s="89" t="s">
        <v>74</v>
      </c>
      <c r="R19" s="89" t="s">
        <v>75</v>
      </c>
      <c r="S19" s="89" t="s">
        <v>74</v>
      </c>
      <c r="T19" s="89" t="s">
        <v>75</v>
      </c>
      <c r="U19" s="90">
        <v>43535</v>
      </c>
      <c r="V19" s="93">
        <v>0.35416666666666702</v>
      </c>
      <c r="W19" s="89" t="s">
        <v>74</v>
      </c>
      <c r="X19" s="89" t="s">
        <v>75</v>
      </c>
      <c r="Y19" s="89" t="s">
        <v>75</v>
      </c>
      <c r="Z19" s="89" t="s">
        <v>74</v>
      </c>
      <c r="AA19" s="174">
        <v>43536</v>
      </c>
      <c r="AB19" s="89">
        <f t="shared" ca="1" si="0"/>
        <v>1</v>
      </c>
      <c r="AC19" s="89">
        <v>41</v>
      </c>
      <c r="AD19" s="89">
        <v>2</v>
      </c>
      <c r="AE19" s="92">
        <v>87749.01</v>
      </c>
      <c r="AF19" s="89" t="s">
        <v>140</v>
      </c>
      <c r="AG19" s="89">
        <v>1</v>
      </c>
      <c r="AH19" s="92">
        <v>603.66499999999996</v>
      </c>
      <c r="AI19" s="92">
        <v>339186.33399999997</v>
      </c>
      <c r="AJ19" s="92">
        <f>IF(OR(Processos!$H19="Alienação",Processos!$H19="Concessão"),"",(N19-AI19)-(AE19+AH19))</f>
        <v>124753.79100000008</v>
      </c>
      <c r="AK19" s="94">
        <f t="shared" si="1"/>
        <v>0.22588342813811818</v>
      </c>
      <c r="AL19" s="91" t="s">
        <v>78</v>
      </c>
      <c r="AM19" s="95"/>
      <c r="AN19" s="61"/>
    </row>
    <row r="20" spans="2:40" ht="24.95" customHeight="1" x14ac:dyDescent="0.25">
      <c r="B20" s="78">
        <f t="shared" si="2"/>
        <v>12</v>
      </c>
      <c r="C20" s="79" t="s">
        <v>141</v>
      </c>
      <c r="D20" s="80" t="s">
        <v>66</v>
      </c>
      <c r="E20" s="80" t="s">
        <v>67</v>
      </c>
      <c r="F20" s="80" t="s">
        <v>142</v>
      </c>
      <c r="G20" s="80" t="s">
        <v>143</v>
      </c>
      <c r="H20" s="80" t="s">
        <v>9</v>
      </c>
      <c r="I20" s="80" t="s">
        <v>144</v>
      </c>
      <c r="J20" s="80" t="s">
        <v>145</v>
      </c>
      <c r="K20" s="81">
        <v>43507</v>
      </c>
      <c r="L20" s="82" t="s">
        <v>72</v>
      </c>
      <c r="M20" s="80" t="s">
        <v>98</v>
      </c>
      <c r="N20" s="83">
        <v>34494.720000000001</v>
      </c>
      <c r="O20" s="80">
        <v>19</v>
      </c>
      <c r="P20" s="80">
        <v>0</v>
      </c>
      <c r="Q20" s="80" t="s">
        <v>74</v>
      </c>
      <c r="R20" s="80" t="s">
        <v>75</v>
      </c>
      <c r="S20" s="80" t="s">
        <v>74</v>
      </c>
      <c r="T20" s="80" t="s">
        <v>75</v>
      </c>
      <c r="U20" s="81">
        <v>43489</v>
      </c>
      <c r="V20" s="84">
        <v>0.35416666666666702</v>
      </c>
      <c r="W20" s="80" t="s">
        <v>74</v>
      </c>
      <c r="X20" s="80" t="s">
        <v>75</v>
      </c>
      <c r="Y20" s="80" t="s">
        <v>76</v>
      </c>
      <c r="Z20" s="80" t="s">
        <v>74</v>
      </c>
      <c r="AA20" s="173">
        <v>43503</v>
      </c>
      <c r="AB20" s="80">
        <f t="shared" ca="1" si="0"/>
        <v>14</v>
      </c>
      <c r="AC20" s="80">
        <v>10</v>
      </c>
      <c r="AD20" s="80">
        <v>8</v>
      </c>
      <c r="AE20" s="83">
        <v>19017.740000000002</v>
      </c>
      <c r="AF20" s="80" t="s">
        <v>99</v>
      </c>
      <c r="AG20" s="80">
        <v>1</v>
      </c>
      <c r="AH20" s="83">
        <v>173.65</v>
      </c>
      <c r="AI20" s="83">
        <v>14643.68</v>
      </c>
      <c r="AJ20" s="83">
        <f>IF(OR(Processos!$H20="Alienação",Processos!$H20="Concessão"),"",(N20-AI20)-(AE20+AH20))</f>
        <v>659.64999999999782</v>
      </c>
      <c r="AK20" s="86">
        <f t="shared" si="1"/>
        <v>1.9123216538647011E-2</v>
      </c>
      <c r="AL20" s="82" t="s">
        <v>78</v>
      </c>
      <c r="AM20" s="85"/>
      <c r="AN20" s="61"/>
    </row>
    <row r="21" spans="2:40" ht="24.95" customHeight="1" x14ac:dyDescent="0.25">
      <c r="B21" s="78">
        <f t="shared" si="2"/>
        <v>13</v>
      </c>
      <c r="C21" s="88" t="s">
        <v>147</v>
      </c>
      <c r="D21" s="89" t="s">
        <v>66</v>
      </c>
      <c r="E21" s="89" t="s">
        <v>67</v>
      </c>
      <c r="F21" s="89" t="s">
        <v>148</v>
      </c>
      <c r="G21" s="89" t="s">
        <v>149</v>
      </c>
      <c r="H21" s="89" t="s">
        <v>9</v>
      </c>
      <c r="I21" s="89" t="s">
        <v>150</v>
      </c>
      <c r="J21" s="89" t="s">
        <v>151</v>
      </c>
      <c r="K21" s="90">
        <v>43473</v>
      </c>
      <c r="L21" s="91" t="s">
        <v>72</v>
      </c>
      <c r="M21" s="89" t="s">
        <v>152</v>
      </c>
      <c r="N21" s="92">
        <v>37927.449999999997</v>
      </c>
      <c r="O21" s="89">
        <v>18</v>
      </c>
      <c r="P21" s="89">
        <v>0</v>
      </c>
      <c r="Q21" s="89" t="s">
        <v>74</v>
      </c>
      <c r="R21" s="89" t="s">
        <v>75</v>
      </c>
      <c r="S21" s="89" t="s">
        <v>74</v>
      </c>
      <c r="T21" s="89" t="s">
        <v>75</v>
      </c>
      <c r="U21" s="90">
        <v>43445</v>
      </c>
      <c r="V21" s="93">
        <v>0.375</v>
      </c>
      <c r="W21" s="89" t="s">
        <v>74</v>
      </c>
      <c r="X21" s="89" t="s">
        <v>75</v>
      </c>
      <c r="Y21" s="89" t="s">
        <v>75</v>
      </c>
      <c r="Z21" s="89" t="s">
        <v>74</v>
      </c>
      <c r="AA21" s="174">
        <v>43461</v>
      </c>
      <c r="AB21" s="89">
        <f t="shared" ca="1" si="0"/>
        <v>16</v>
      </c>
      <c r="AC21" s="89">
        <v>13</v>
      </c>
      <c r="AD21" s="89">
        <v>5</v>
      </c>
      <c r="AE21" s="92">
        <v>11773.64</v>
      </c>
      <c r="AF21" s="89" t="s">
        <v>153</v>
      </c>
      <c r="AG21" s="89">
        <v>0</v>
      </c>
      <c r="AH21" s="92">
        <v>0</v>
      </c>
      <c r="AI21" s="92">
        <v>21591.96</v>
      </c>
      <c r="AJ21" s="92">
        <f>IF(OR(Processos!$H21="Alienação",Processos!$H21="Concessão"),"",(N21-AI21)-(AE21+AH21))</f>
        <v>4561.8499999999985</v>
      </c>
      <c r="AK21" s="94">
        <f t="shared" si="1"/>
        <v>0.12027832084677455</v>
      </c>
      <c r="AL21" s="91" t="s">
        <v>78</v>
      </c>
      <c r="AM21" s="95"/>
      <c r="AN21" s="61"/>
    </row>
    <row r="22" spans="2:40" ht="24.95" customHeight="1" x14ac:dyDescent="0.25">
      <c r="B22" s="78">
        <f t="shared" si="2"/>
        <v>14</v>
      </c>
      <c r="C22" s="79" t="s">
        <v>154</v>
      </c>
      <c r="D22" s="80" t="s">
        <v>66</v>
      </c>
      <c r="E22" s="80" t="s">
        <v>67</v>
      </c>
      <c r="F22" s="80" t="s">
        <v>155</v>
      </c>
      <c r="G22" s="80" t="s">
        <v>156</v>
      </c>
      <c r="H22" s="80" t="s">
        <v>13</v>
      </c>
      <c r="I22" s="80" t="s">
        <v>157</v>
      </c>
      <c r="J22" s="80" t="s">
        <v>104</v>
      </c>
      <c r="K22" s="81">
        <v>43489</v>
      </c>
      <c r="L22" s="82" t="s">
        <v>92</v>
      </c>
      <c r="M22" s="80" t="s">
        <v>84</v>
      </c>
      <c r="N22" s="83">
        <v>1992504</v>
      </c>
      <c r="O22" s="80">
        <v>8</v>
      </c>
      <c r="P22" s="80">
        <v>2</v>
      </c>
      <c r="Q22" s="80" t="s">
        <v>74</v>
      </c>
      <c r="R22" s="80" t="s">
        <v>75</v>
      </c>
      <c r="S22" s="80" t="s">
        <v>74</v>
      </c>
      <c r="T22" s="80" t="s">
        <v>75</v>
      </c>
      <c r="U22" s="81">
        <v>43488</v>
      </c>
      <c r="V22" s="84">
        <v>0.35416666666666702</v>
      </c>
      <c r="W22" s="80" t="s">
        <v>74</v>
      </c>
      <c r="X22" s="80" t="s">
        <v>75</v>
      </c>
      <c r="Y22" s="80" t="s">
        <v>75</v>
      </c>
      <c r="Z22" s="80" t="s">
        <v>74</v>
      </c>
      <c r="AA22" s="173">
        <v>43488</v>
      </c>
      <c r="AB22" s="80">
        <f t="shared" ca="1" si="0"/>
        <v>0</v>
      </c>
      <c r="AC22" s="80">
        <v>8</v>
      </c>
      <c r="AD22" s="80">
        <v>0</v>
      </c>
      <c r="AE22" s="83">
        <v>0</v>
      </c>
      <c r="AF22" s="80" t="s">
        <v>76</v>
      </c>
      <c r="AG22" s="80">
        <v>0</v>
      </c>
      <c r="AH22" s="83">
        <v>0</v>
      </c>
      <c r="AI22" s="83">
        <v>1895564.5086999999</v>
      </c>
      <c r="AJ22" s="83">
        <f>IF(OR(Processos!$H22="Alienação",Processos!$H22="Concessão"),"",(N22-AI22)-(AE22+AH22))</f>
        <v>96939.491300000111</v>
      </c>
      <c r="AK22" s="86">
        <f t="shared" si="1"/>
        <v>4.8652093697177073E-2</v>
      </c>
      <c r="AL22" s="82" t="s">
        <v>78</v>
      </c>
      <c r="AM22" s="85"/>
      <c r="AN22" s="61"/>
    </row>
    <row r="23" spans="2:40" ht="24.95" customHeight="1" x14ac:dyDescent="0.25">
      <c r="B23" s="78">
        <f t="shared" si="2"/>
        <v>15</v>
      </c>
      <c r="C23" s="88" t="s">
        <v>158</v>
      </c>
      <c r="D23" s="89" t="s">
        <v>66</v>
      </c>
      <c r="E23" s="89" t="s">
        <v>67</v>
      </c>
      <c r="F23" s="89" t="s">
        <v>159</v>
      </c>
      <c r="G23" s="89" t="s">
        <v>160</v>
      </c>
      <c r="H23" s="89" t="s">
        <v>9</v>
      </c>
      <c r="I23" s="89" t="s">
        <v>161</v>
      </c>
      <c r="J23" s="89" t="s">
        <v>133</v>
      </c>
      <c r="K23" s="90">
        <v>43494</v>
      </c>
      <c r="L23" s="91" t="s">
        <v>72</v>
      </c>
      <c r="M23" s="89" t="s">
        <v>73</v>
      </c>
      <c r="N23" s="92">
        <v>89641.04</v>
      </c>
      <c r="O23" s="89">
        <v>22</v>
      </c>
      <c r="P23" s="89">
        <v>0</v>
      </c>
      <c r="Q23" s="89" t="s">
        <v>74</v>
      </c>
      <c r="R23" s="89" t="s">
        <v>75</v>
      </c>
      <c r="S23" s="89" t="s">
        <v>74</v>
      </c>
      <c r="T23" s="89" t="s">
        <v>75</v>
      </c>
      <c r="U23" s="90">
        <v>43476</v>
      </c>
      <c r="V23" s="93">
        <v>0.35416666666666702</v>
      </c>
      <c r="W23" s="89" t="s">
        <v>74</v>
      </c>
      <c r="X23" s="89" t="s">
        <v>75</v>
      </c>
      <c r="Y23" s="89" t="s">
        <v>75</v>
      </c>
      <c r="Z23" s="89" t="s">
        <v>74</v>
      </c>
      <c r="AA23" s="174">
        <v>43489</v>
      </c>
      <c r="AB23" s="89">
        <f t="shared" ca="1" si="0"/>
        <v>13</v>
      </c>
      <c r="AC23" s="89">
        <v>21</v>
      </c>
      <c r="AD23" s="89">
        <v>1</v>
      </c>
      <c r="AE23" s="92">
        <v>1582.4</v>
      </c>
      <c r="AF23" s="89" t="s">
        <v>162</v>
      </c>
      <c r="AG23" s="89">
        <v>0</v>
      </c>
      <c r="AH23" s="92">
        <v>0</v>
      </c>
      <c r="AI23" s="92">
        <v>74850.070000000007</v>
      </c>
      <c r="AJ23" s="92">
        <f>IF(OR(Processos!$H23="Alienação",Processos!$H23="Concessão"),"",(N23-AI23)-(AE23+AH23))</f>
        <v>13208.569999999987</v>
      </c>
      <c r="AK23" s="94">
        <f t="shared" si="1"/>
        <v>0.14734958452066138</v>
      </c>
      <c r="AL23" s="91" t="s">
        <v>78</v>
      </c>
      <c r="AM23" s="95"/>
      <c r="AN23" s="61"/>
    </row>
    <row r="24" spans="2:40" ht="24.95" customHeight="1" x14ac:dyDescent="0.25">
      <c r="B24" s="78">
        <f t="shared" si="2"/>
        <v>16</v>
      </c>
      <c r="C24" s="79" t="s">
        <v>163</v>
      </c>
      <c r="D24" s="80" t="s">
        <v>66</v>
      </c>
      <c r="E24" s="80" t="s">
        <v>67</v>
      </c>
      <c r="F24" s="80" t="s">
        <v>164</v>
      </c>
      <c r="G24" s="80" t="s">
        <v>165</v>
      </c>
      <c r="H24" s="80" t="s">
        <v>9</v>
      </c>
      <c r="I24" s="80" t="s">
        <v>166</v>
      </c>
      <c r="J24" s="80" t="s">
        <v>71</v>
      </c>
      <c r="K24" s="81">
        <v>43518</v>
      </c>
      <c r="L24" s="82" t="s">
        <v>72</v>
      </c>
      <c r="M24" s="80" t="s">
        <v>73</v>
      </c>
      <c r="N24" s="83">
        <v>26767.73</v>
      </c>
      <c r="O24" s="80">
        <v>24</v>
      </c>
      <c r="P24" s="80">
        <v>0</v>
      </c>
      <c r="Q24" s="80" t="s">
        <v>74</v>
      </c>
      <c r="R24" s="80" t="s">
        <v>75</v>
      </c>
      <c r="S24" s="80" t="s">
        <v>74</v>
      </c>
      <c r="T24" s="80" t="s">
        <v>75</v>
      </c>
      <c r="U24" s="81">
        <v>43481</v>
      </c>
      <c r="V24" s="84">
        <v>0.35416666666666702</v>
      </c>
      <c r="W24" s="80" t="s">
        <v>74</v>
      </c>
      <c r="X24" s="80" t="s">
        <v>75</v>
      </c>
      <c r="Y24" s="80" t="s">
        <v>75</v>
      </c>
      <c r="Z24" s="80" t="s">
        <v>74</v>
      </c>
      <c r="AA24" s="173">
        <v>43509</v>
      </c>
      <c r="AB24" s="80">
        <f t="shared" ca="1" si="0"/>
        <v>28</v>
      </c>
      <c r="AC24" s="80">
        <v>17</v>
      </c>
      <c r="AD24" s="80">
        <v>6</v>
      </c>
      <c r="AE24" s="83">
        <v>7245.83</v>
      </c>
      <c r="AF24" s="80" t="s">
        <v>167</v>
      </c>
      <c r="AG24" s="80">
        <v>1</v>
      </c>
      <c r="AH24" s="83">
        <v>132</v>
      </c>
      <c r="AI24" s="83">
        <v>10972.58</v>
      </c>
      <c r="AJ24" s="83">
        <f>IF(OR(Processos!$H24="Alienação",Processos!$H24="Concessão"),"",(N24-AI24)-(AE24+AH24))</f>
        <v>8417.32</v>
      </c>
      <c r="AK24" s="86">
        <f t="shared" si="1"/>
        <v>0.31445774445573083</v>
      </c>
      <c r="AL24" s="82" t="s">
        <v>78</v>
      </c>
      <c r="AM24" s="85"/>
      <c r="AN24" s="61"/>
    </row>
    <row r="25" spans="2:40" ht="24.95" customHeight="1" x14ac:dyDescent="0.25">
      <c r="B25" s="78">
        <f t="shared" si="2"/>
        <v>17</v>
      </c>
      <c r="C25" s="88" t="s">
        <v>168</v>
      </c>
      <c r="D25" s="89" t="s">
        <v>119</v>
      </c>
      <c r="E25" s="89" t="s">
        <v>120</v>
      </c>
      <c r="F25" s="89" t="s">
        <v>169</v>
      </c>
      <c r="G25" s="89" t="s">
        <v>76</v>
      </c>
      <c r="H25" s="89" t="s">
        <v>13</v>
      </c>
      <c r="I25" s="89" t="s">
        <v>170</v>
      </c>
      <c r="J25" s="89" t="s">
        <v>138</v>
      </c>
      <c r="K25" s="90">
        <v>43551</v>
      </c>
      <c r="L25" s="91" t="s">
        <v>171</v>
      </c>
      <c r="M25" s="89" t="s">
        <v>73</v>
      </c>
      <c r="N25" s="92">
        <v>859551.92</v>
      </c>
      <c r="O25" s="89">
        <v>8</v>
      </c>
      <c r="P25" s="89">
        <v>1</v>
      </c>
      <c r="Q25" s="89" t="s">
        <v>74</v>
      </c>
      <c r="R25" s="89" t="s">
        <v>75</v>
      </c>
      <c r="S25" s="89" t="s">
        <v>74</v>
      </c>
      <c r="T25" s="89" t="s">
        <v>75</v>
      </c>
      <c r="U25" s="90">
        <v>43517</v>
      </c>
      <c r="V25" s="93">
        <v>0.39583333333333298</v>
      </c>
      <c r="W25" s="89" t="s">
        <v>85</v>
      </c>
      <c r="X25" s="89" t="s">
        <v>74</v>
      </c>
      <c r="Y25" s="89" t="s">
        <v>172</v>
      </c>
      <c r="Z25" s="89" t="s">
        <v>74</v>
      </c>
      <c r="AA25" s="174">
        <v>43539</v>
      </c>
      <c r="AB25" s="89">
        <f t="shared" ca="1" si="0"/>
        <v>22</v>
      </c>
      <c r="AC25" s="89">
        <v>8</v>
      </c>
      <c r="AD25" s="89">
        <v>0</v>
      </c>
      <c r="AE25" s="92">
        <v>0</v>
      </c>
      <c r="AF25" s="89" t="s">
        <v>76</v>
      </c>
      <c r="AG25" s="89">
        <v>0</v>
      </c>
      <c r="AH25" s="92">
        <v>0</v>
      </c>
      <c r="AI25" s="92">
        <v>431000</v>
      </c>
      <c r="AJ25" s="92">
        <f>IF(OR(Processos!$H25="Alienação",Processos!$H25="Concessão"),"",(N25-AI25)-(AE25+AH25))</f>
        <v>428551.92000000004</v>
      </c>
      <c r="AK25" s="94">
        <f t="shared" si="1"/>
        <v>0.49857595571422847</v>
      </c>
      <c r="AL25" s="91" t="s">
        <v>78</v>
      </c>
      <c r="AM25" s="95"/>
      <c r="AN25" s="61"/>
    </row>
    <row r="26" spans="2:40" ht="24.95" customHeight="1" x14ac:dyDescent="0.25">
      <c r="B26" s="78">
        <f t="shared" si="2"/>
        <v>18</v>
      </c>
      <c r="C26" s="79" t="s">
        <v>173</v>
      </c>
      <c r="D26" s="80" t="s">
        <v>66</v>
      </c>
      <c r="E26" s="80" t="s">
        <v>67</v>
      </c>
      <c r="F26" s="80" t="s">
        <v>174</v>
      </c>
      <c r="G26" s="80" t="s">
        <v>175</v>
      </c>
      <c r="H26" s="80" t="s">
        <v>13</v>
      </c>
      <c r="I26" s="80" t="s">
        <v>176</v>
      </c>
      <c r="J26" s="80" t="s">
        <v>177</v>
      </c>
      <c r="K26" s="81">
        <v>43718</v>
      </c>
      <c r="L26" s="82" t="s">
        <v>92</v>
      </c>
      <c r="M26" s="80" t="s">
        <v>117</v>
      </c>
      <c r="N26" s="83">
        <v>4550688.84</v>
      </c>
      <c r="O26" s="80">
        <v>10</v>
      </c>
      <c r="P26" s="80">
        <v>5</v>
      </c>
      <c r="Q26" s="80" t="s">
        <v>74</v>
      </c>
      <c r="R26" s="80" t="s">
        <v>75</v>
      </c>
      <c r="S26" s="80" t="s">
        <v>74</v>
      </c>
      <c r="T26" s="80" t="s">
        <v>75</v>
      </c>
      <c r="U26" s="81">
        <v>43710</v>
      </c>
      <c r="V26" s="93">
        <v>0.375</v>
      </c>
      <c r="W26" s="80" t="s">
        <v>74</v>
      </c>
      <c r="X26" s="80" t="s">
        <v>75</v>
      </c>
      <c r="Y26" s="80"/>
      <c r="Z26" s="80" t="s">
        <v>75</v>
      </c>
      <c r="AA26" s="173">
        <v>43717</v>
      </c>
      <c r="AB26" s="80">
        <f t="shared" ca="1" si="0"/>
        <v>7</v>
      </c>
      <c r="AC26" s="80">
        <v>10</v>
      </c>
      <c r="AD26" s="80">
        <v>0</v>
      </c>
      <c r="AE26" s="83">
        <v>0</v>
      </c>
      <c r="AF26" s="80" t="s">
        <v>76</v>
      </c>
      <c r="AG26" s="80">
        <v>0</v>
      </c>
      <c r="AH26" s="83">
        <v>0</v>
      </c>
      <c r="AI26" s="83">
        <v>3593280</v>
      </c>
      <c r="AJ26" s="83">
        <f>IF(OR(Processos!$H26="Alienação",Processos!$H26="Concessão"),"",(N26-AI26)-(AE26+AH26))</f>
        <v>957408.83999999985</v>
      </c>
      <c r="AK26" s="86">
        <f t="shared" si="1"/>
        <v>0.21038767396805796</v>
      </c>
      <c r="AL26" s="82" t="s">
        <v>78</v>
      </c>
      <c r="AM26" s="85"/>
      <c r="AN26" s="61"/>
    </row>
    <row r="27" spans="2:40" ht="24.95" customHeight="1" x14ac:dyDescent="0.25">
      <c r="B27" s="78">
        <f t="shared" si="2"/>
        <v>19</v>
      </c>
      <c r="C27" s="88" t="s">
        <v>179</v>
      </c>
      <c r="D27" s="89" t="s">
        <v>66</v>
      </c>
      <c r="E27" s="89" t="s">
        <v>67</v>
      </c>
      <c r="F27" s="89" t="s">
        <v>180</v>
      </c>
      <c r="G27" s="89" t="s">
        <v>181</v>
      </c>
      <c r="H27" s="89" t="s">
        <v>13</v>
      </c>
      <c r="I27" s="89" t="s">
        <v>182</v>
      </c>
      <c r="J27" s="89" t="s">
        <v>151</v>
      </c>
      <c r="K27" s="90">
        <v>43556</v>
      </c>
      <c r="L27" s="91" t="s">
        <v>183</v>
      </c>
      <c r="M27" s="89" t="s">
        <v>152</v>
      </c>
      <c r="N27" s="92">
        <v>268512</v>
      </c>
      <c r="O27" s="89">
        <v>2</v>
      </c>
      <c r="P27" s="89">
        <v>1</v>
      </c>
      <c r="Q27" s="89" t="s">
        <v>74</v>
      </c>
      <c r="R27" s="89" t="s">
        <v>75</v>
      </c>
      <c r="S27" s="89" t="s">
        <v>74</v>
      </c>
      <c r="T27" s="89" t="s">
        <v>75</v>
      </c>
      <c r="U27" s="90" t="s">
        <v>76</v>
      </c>
      <c r="V27" s="93" t="s">
        <v>76</v>
      </c>
      <c r="W27" s="89" t="s">
        <v>74</v>
      </c>
      <c r="X27" s="89" t="s">
        <v>75</v>
      </c>
      <c r="Y27" s="89" t="s">
        <v>75</v>
      </c>
      <c r="Z27" s="89" t="s">
        <v>74</v>
      </c>
      <c r="AA27" s="174" t="s">
        <v>76</v>
      </c>
      <c r="AB27" s="89" t="s">
        <v>76</v>
      </c>
      <c r="AC27" s="89">
        <v>0</v>
      </c>
      <c r="AD27" s="89">
        <v>2</v>
      </c>
      <c r="AE27" s="92">
        <v>268512</v>
      </c>
      <c r="AF27" s="89" t="s">
        <v>1110</v>
      </c>
      <c r="AG27" s="89">
        <v>0</v>
      </c>
      <c r="AH27" s="92">
        <v>0</v>
      </c>
      <c r="AI27" s="92"/>
      <c r="AJ27" s="92">
        <f>IF(OR(Processos!$H27="Alienação",Processos!$H27="Concessão"),"",(N27-AI27)-(AE27+AH27))</f>
        <v>0</v>
      </c>
      <c r="AK27" s="94">
        <f t="shared" si="1"/>
        <v>0</v>
      </c>
      <c r="AL27" s="91" t="s">
        <v>184</v>
      </c>
      <c r="AM27" s="95"/>
      <c r="AN27" s="61"/>
    </row>
    <row r="28" spans="2:40" ht="24.95" customHeight="1" x14ac:dyDescent="0.25">
      <c r="B28" s="78">
        <f t="shared" si="2"/>
        <v>20</v>
      </c>
      <c r="C28" s="79" t="s">
        <v>185</v>
      </c>
      <c r="D28" s="80" t="s">
        <v>66</v>
      </c>
      <c r="E28" s="80" t="s">
        <v>67</v>
      </c>
      <c r="F28" s="80" t="s">
        <v>186</v>
      </c>
      <c r="G28" s="80" t="s">
        <v>187</v>
      </c>
      <c r="H28" s="80" t="s">
        <v>13</v>
      </c>
      <c r="I28" s="80" t="s">
        <v>188</v>
      </c>
      <c r="J28" s="80" t="s">
        <v>91</v>
      </c>
      <c r="K28" s="81">
        <v>43530</v>
      </c>
      <c r="L28" s="82" t="s">
        <v>92</v>
      </c>
      <c r="M28" s="80" t="s">
        <v>73</v>
      </c>
      <c r="N28" s="83">
        <v>171624.28</v>
      </c>
      <c r="O28" s="80">
        <v>28</v>
      </c>
      <c r="P28" s="80">
        <v>1</v>
      </c>
      <c r="Q28" s="80" t="s">
        <v>74</v>
      </c>
      <c r="R28" s="80" t="s">
        <v>75</v>
      </c>
      <c r="S28" s="80" t="s">
        <v>74</v>
      </c>
      <c r="T28" s="80" t="s">
        <v>75</v>
      </c>
      <c r="U28" s="81">
        <v>43501</v>
      </c>
      <c r="V28" s="84">
        <v>0.35416666666666702</v>
      </c>
      <c r="W28" s="80" t="s">
        <v>74</v>
      </c>
      <c r="X28" s="80" t="s">
        <v>75</v>
      </c>
      <c r="Y28" s="80" t="s">
        <v>75</v>
      </c>
      <c r="Z28" s="80" t="s">
        <v>74</v>
      </c>
      <c r="AA28" s="173">
        <v>43522</v>
      </c>
      <c r="AB28" s="80">
        <f t="shared" ref="AB28:AB49" ca="1" si="3">IF(U28="","",IF(AA28="",TODAY()-U28,IF(AA28-U28,AA28-U28,0)))</f>
        <v>21</v>
      </c>
      <c r="AC28" s="80">
        <v>28</v>
      </c>
      <c r="AD28" s="80">
        <v>0</v>
      </c>
      <c r="AE28" s="83">
        <v>0</v>
      </c>
      <c r="AF28" s="80" t="s">
        <v>76</v>
      </c>
      <c r="AG28" s="80">
        <v>0</v>
      </c>
      <c r="AH28" s="83">
        <v>0</v>
      </c>
      <c r="AI28" s="83">
        <v>140306.9</v>
      </c>
      <c r="AJ28" s="83">
        <f>IF(OR(Processos!$H28="Alienação",Processos!$H28="Concessão"),"",(N28-AI28)-(AE28+AH28))</f>
        <v>31317.380000000005</v>
      </c>
      <c r="AK28" s="86">
        <f t="shared" si="1"/>
        <v>0.18247639553098199</v>
      </c>
      <c r="AL28" s="82" t="s">
        <v>78</v>
      </c>
      <c r="AM28" s="85"/>
      <c r="AN28" s="61"/>
    </row>
    <row r="29" spans="2:40" ht="24.95" customHeight="1" x14ac:dyDescent="0.25">
      <c r="B29" s="78">
        <f t="shared" si="2"/>
        <v>21</v>
      </c>
      <c r="C29" s="88" t="s">
        <v>189</v>
      </c>
      <c r="D29" s="89" t="s">
        <v>66</v>
      </c>
      <c r="E29" s="89" t="s">
        <v>67</v>
      </c>
      <c r="F29" s="89" t="s">
        <v>190</v>
      </c>
      <c r="G29" s="89" t="s">
        <v>191</v>
      </c>
      <c r="H29" s="89" t="s">
        <v>9</v>
      </c>
      <c r="I29" s="89" t="s">
        <v>192</v>
      </c>
      <c r="J29" s="89" t="s">
        <v>193</v>
      </c>
      <c r="K29" s="90">
        <v>43139</v>
      </c>
      <c r="L29" s="91" t="s">
        <v>72</v>
      </c>
      <c r="M29" s="89" t="s">
        <v>139</v>
      </c>
      <c r="N29" s="92">
        <v>97400.52</v>
      </c>
      <c r="O29" s="89">
        <v>38</v>
      </c>
      <c r="P29" s="89">
        <v>0</v>
      </c>
      <c r="Q29" s="89" t="s">
        <v>74</v>
      </c>
      <c r="R29" s="89" t="s">
        <v>75</v>
      </c>
      <c r="S29" s="89" t="s">
        <v>74</v>
      </c>
      <c r="T29" s="89" t="s">
        <v>75</v>
      </c>
      <c r="U29" s="90">
        <v>43488</v>
      </c>
      <c r="V29" s="93">
        <v>0.35416666666666702</v>
      </c>
      <c r="W29" s="89" t="s">
        <v>74</v>
      </c>
      <c r="X29" s="89" t="s">
        <v>75</v>
      </c>
      <c r="Y29" s="89" t="s">
        <v>75</v>
      </c>
      <c r="Z29" s="89" t="s">
        <v>74</v>
      </c>
      <c r="AA29" s="174">
        <v>43501</v>
      </c>
      <c r="AB29" s="89">
        <f t="shared" ca="1" si="3"/>
        <v>13</v>
      </c>
      <c r="AC29" s="89">
        <v>37</v>
      </c>
      <c r="AD29" s="89">
        <v>0</v>
      </c>
      <c r="AE29" s="92">
        <v>0</v>
      </c>
      <c r="AF29" s="89" t="s">
        <v>76</v>
      </c>
      <c r="AG29" s="89">
        <v>1</v>
      </c>
      <c r="AH29" s="92">
        <v>1101</v>
      </c>
      <c r="AI29" s="92">
        <v>66766.86</v>
      </c>
      <c r="AJ29" s="92">
        <f>IF(OR(Processos!$H29="Alienação",Processos!$H29="Concessão"),"",(N29-AI29)-(AE29+AH29))</f>
        <v>29532.660000000003</v>
      </c>
      <c r="AK29" s="94">
        <f t="shared" si="1"/>
        <v>0.30320844282966869</v>
      </c>
      <c r="AL29" s="91" t="s">
        <v>78</v>
      </c>
      <c r="AM29" s="95"/>
      <c r="AN29" s="61"/>
    </row>
    <row r="30" spans="2:40" ht="24.95" customHeight="1" x14ac:dyDescent="0.25">
      <c r="B30" s="78">
        <f t="shared" si="2"/>
        <v>22</v>
      </c>
      <c r="C30" s="79" t="s">
        <v>194</v>
      </c>
      <c r="D30" s="80" t="s">
        <v>66</v>
      </c>
      <c r="E30" s="80" t="s">
        <v>67</v>
      </c>
      <c r="F30" s="80" t="s">
        <v>195</v>
      </c>
      <c r="G30" s="80" t="s">
        <v>196</v>
      </c>
      <c r="H30" s="80" t="s">
        <v>9</v>
      </c>
      <c r="I30" s="80" t="s">
        <v>197</v>
      </c>
      <c r="J30" s="80" t="s">
        <v>109</v>
      </c>
      <c r="K30" s="81">
        <v>43483</v>
      </c>
      <c r="L30" s="82" t="s">
        <v>72</v>
      </c>
      <c r="M30" s="80" t="s">
        <v>139</v>
      </c>
      <c r="N30" s="83">
        <v>23427.5</v>
      </c>
      <c r="O30" s="80">
        <v>4</v>
      </c>
      <c r="P30" s="80">
        <v>0</v>
      </c>
      <c r="Q30" s="80" t="s">
        <v>74</v>
      </c>
      <c r="R30" s="80" t="s">
        <v>75</v>
      </c>
      <c r="S30" s="80" t="s">
        <v>74</v>
      </c>
      <c r="T30" s="80" t="s">
        <v>75</v>
      </c>
      <c r="U30" s="81">
        <v>43483</v>
      </c>
      <c r="V30" s="84">
        <v>0.35416666666666702</v>
      </c>
      <c r="W30" s="80" t="s">
        <v>74</v>
      </c>
      <c r="X30" s="80" t="s">
        <v>75</v>
      </c>
      <c r="Y30" s="80" t="s">
        <v>75</v>
      </c>
      <c r="Z30" s="80" t="s">
        <v>74</v>
      </c>
      <c r="AA30" s="173">
        <v>43487</v>
      </c>
      <c r="AB30" s="80">
        <f t="shared" ca="1" si="3"/>
        <v>4</v>
      </c>
      <c r="AC30" s="80">
        <v>4</v>
      </c>
      <c r="AD30" s="80">
        <v>0</v>
      </c>
      <c r="AE30" s="83">
        <v>0</v>
      </c>
      <c r="AF30" s="80" t="s">
        <v>76</v>
      </c>
      <c r="AG30" s="80">
        <v>0</v>
      </c>
      <c r="AH30" s="83">
        <v>0</v>
      </c>
      <c r="AI30" s="83">
        <v>15631.25</v>
      </c>
      <c r="AJ30" s="83">
        <f>IF(OR(Processos!$H30="Alienação",Processos!$H30="Concessão"),"",(N30-AI30)-(AE30+AH30))</f>
        <v>7796.25</v>
      </c>
      <c r="AK30" s="86">
        <f t="shared" si="1"/>
        <v>0.33278198698111194</v>
      </c>
      <c r="AL30" s="82" t="s">
        <v>78</v>
      </c>
      <c r="AM30" s="85"/>
      <c r="AN30" s="61"/>
    </row>
    <row r="31" spans="2:40" ht="24.95" customHeight="1" x14ac:dyDescent="0.25">
      <c r="B31" s="78">
        <f t="shared" si="2"/>
        <v>23</v>
      </c>
      <c r="C31" s="88" t="s">
        <v>198</v>
      </c>
      <c r="D31" s="89" t="s">
        <v>66</v>
      </c>
      <c r="E31" s="89" t="s">
        <v>67</v>
      </c>
      <c r="F31" s="89" t="s">
        <v>199</v>
      </c>
      <c r="G31" s="89" t="s">
        <v>200</v>
      </c>
      <c r="H31" s="89" t="s">
        <v>12</v>
      </c>
      <c r="I31" s="89" t="s">
        <v>201</v>
      </c>
      <c r="J31" s="89" t="s">
        <v>133</v>
      </c>
      <c r="K31" s="90">
        <v>43475</v>
      </c>
      <c r="L31" s="91" t="s">
        <v>72</v>
      </c>
      <c r="M31" s="89" t="s">
        <v>139</v>
      </c>
      <c r="N31" s="92">
        <v>47166.86</v>
      </c>
      <c r="O31" s="89">
        <v>1</v>
      </c>
      <c r="P31" s="89">
        <v>0</v>
      </c>
      <c r="Q31" s="89" t="s">
        <v>74</v>
      </c>
      <c r="R31" s="89" t="s">
        <v>75</v>
      </c>
      <c r="S31" s="89" t="s">
        <v>74</v>
      </c>
      <c r="T31" s="89" t="s">
        <v>75</v>
      </c>
      <c r="U31" s="90">
        <v>43474</v>
      </c>
      <c r="V31" s="93">
        <v>0.35416666666666702</v>
      </c>
      <c r="W31" s="89" t="s">
        <v>74</v>
      </c>
      <c r="X31" s="89" t="s">
        <v>75</v>
      </c>
      <c r="Y31" s="89" t="s">
        <v>75</v>
      </c>
      <c r="Z31" s="89" t="s">
        <v>74</v>
      </c>
      <c r="AA31" s="174">
        <v>43475</v>
      </c>
      <c r="AB31" s="89">
        <f t="shared" ca="1" si="3"/>
        <v>1</v>
      </c>
      <c r="AC31" s="89">
        <v>1</v>
      </c>
      <c r="AD31" s="89">
        <v>0</v>
      </c>
      <c r="AE31" s="92">
        <v>0</v>
      </c>
      <c r="AF31" s="89" t="s">
        <v>76</v>
      </c>
      <c r="AG31" s="89">
        <v>0</v>
      </c>
      <c r="AH31" s="92">
        <v>0</v>
      </c>
      <c r="AI31" s="92">
        <v>41114.58</v>
      </c>
      <c r="AJ31" s="92">
        <f>IF(OR(Processos!$H31="Alienação",Processos!$H31="Concessão"),"",(N31-AI31)-(AE31+AH31))</f>
        <v>6052.2799999999988</v>
      </c>
      <c r="AK31" s="94">
        <f t="shared" si="1"/>
        <v>0.12831636449829392</v>
      </c>
      <c r="AL31" s="91" t="s">
        <v>78</v>
      </c>
      <c r="AM31" s="95"/>
      <c r="AN31" s="61"/>
    </row>
    <row r="32" spans="2:40" ht="24.95" customHeight="1" x14ac:dyDescent="0.25">
      <c r="B32" s="78">
        <f t="shared" si="2"/>
        <v>24</v>
      </c>
      <c r="C32" s="79" t="s">
        <v>202</v>
      </c>
      <c r="D32" s="80" t="s">
        <v>66</v>
      </c>
      <c r="E32" s="80" t="s">
        <v>67</v>
      </c>
      <c r="F32" s="80" t="s">
        <v>203</v>
      </c>
      <c r="G32" s="80" t="s">
        <v>204</v>
      </c>
      <c r="H32" s="80" t="s">
        <v>9</v>
      </c>
      <c r="I32" s="80" t="s">
        <v>205</v>
      </c>
      <c r="J32" s="80" t="s">
        <v>206</v>
      </c>
      <c r="K32" s="81">
        <v>43508</v>
      </c>
      <c r="L32" s="82" t="s">
        <v>72</v>
      </c>
      <c r="M32" s="80" t="s">
        <v>139</v>
      </c>
      <c r="N32" s="83">
        <v>76588.259999999995</v>
      </c>
      <c r="O32" s="80">
        <v>34</v>
      </c>
      <c r="P32" s="80">
        <v>0</v>
      </c>
      <c r="Q32" s="80" t="s">
        <v>74</v>
      </c>
      <c r="R32" s="80" t="s">
        <v>75</v>
      </c>
      <c r="S32" s="80" t="s">
        <v>74</v>
      </c>
      <c r="T32" s="80" t="s">
        <v>75</v>
      </c>
      <c r="U32" s="81">
        <v>43490</v>
      </c>
      <c r="V32" s="84">
        <v>0.35416666666666702</v>
      </c>
      <c r="W32" s="80" t="s">
        <v>74</v>
      </c>
      <c r="X32" s="80" t="s">
        <v>75</v>
      </c>
      <c r="Y32" s="80" t="s">
        <v>75</v>
      </c>
      <c r="Z32" s="80" t="s">
        <v>74</v>
      </c>
      <c r="AA32" s="173">
        <v>43502</v>
      </c>
      <c r="AB32" s="80">
        <f t="shared" ca="1" si="3"/>
        <v>12</v>
      </c>
      <c r="AC32" s="80">
        <v>33</v>
      </c>
      <c r="AD32" s="80">
        <v>1</v>
      </c>
      <c r="AE32" s="83">
        <v>598.66999999999996</v>
      </c>
      <c r="AF32" s="80" t="s">
        <v>162</v>
      </c>
      <c r="AG32" s="80">
        <v>0</v>
      </c>
      <c r="AH32" s="83">
        <v>0</v>
      </c>
      <c r="AI32" s="83">
        <v>72053.48</v>
      </c>
      <c r="AJ32" s="83">
        <f>IF(OR(Processos!$H32="Alienação",Processos!$H32="Concessão"),"",(N32-AI32)-(AE32+AH32))</f>
        <v>3936.1099999999988</v>
      </c>
      <c r="AK32" s="86">
        <f t="shared" si="1"/>
        <v>5.1393124742617202E-2</v>
      </c>
      <c r="AL32" s="82" t="s">
        <v>78</v>
      </c>
      <c r="AM32" s="85"/>
      <c r="AN32" s="61"/>
    </row>
    <row r="33" spans="2:40" ht="24.95" customHeight="1" x14ac:dyDescent="0.25">
      <c r="B33" s="78">
        <f t="shared" si="2"/>
        <v>25</v>
      </c>
      <c r="C33" s="88" t="s">
        <v>207</v>
      </c>
      <c r="D33" s="89" t="s">
        <v>66</v>
      </c>
      <c r="E33" s="89" t="s">
        <v>67</v>
      </c>
      <c r="F33" s="89" t="s">
        <v>208</v>
      </c>
      <c r="G33" s="89" t="s">
        <v>209</v>
      </c>
      <c r="H33" s="89" t="s">
        <v>12</v>
      </c>
      <c r="I33" s="89" t="s">
        <v>210</v>
      </c>
      <c r="J33" s="89" t="s">
        <v>97</v>
      </c>
      <c r="K33" s="90">
        <v>43511</v>
      </c>
      <c r="L33" s="91" t="s">
        <v>72</v>
      </c>
      <c r="M33" s="89" t="s">
        <v>117</v>
      </c>
      <c r="N33" s="92">
        <v>990900.16</v>
      </c>
      <c r="O33" s="89">
        <v>8</v>
      </c>
      <c r="P33" s="89">
        <v>0</v>
      </c>
      <c r="Q33" s="89" t="s">
        <v>74</v>
      </c>
      <c r="R33" s="89" t="s">
        <v>75</v>
      </c>
      <c r="S33" s="89" t="s">
        <v>74</v>
      </c>
      <c r="T33" s="89" t="s">
        <v>75</v>
      </c>
      <c r="U33" s="90">
        <v>43509</v>
      </c>
      <c r="V33" s="93">
        <v>0.35416666666666702</v>
      </c>
      <c r="W33" s="89" t="s">
        <v>74</v>
      </c>
      <c r="X33" s="89" t="s">
        <v>75</v>
      </c>
      <c r="Y33" s="89" t="s">
        <v>75</v>
      </c>
      <c r="Z33" s="89" t="s">
        <v>74</v>
      </c>
      <c r="AA33" s="174">
        <v>43510</v>
      </c>
      <c r="AB33" s="89">
        <f t="shared" ca="1" si="3"/>
        <v>1</v>
      </c>
      <c r="AC33" s="89">
        <v>8</v>
      </c>
      <c r="AD33" s="89">
        <v>0</v>
      </c>
      <c r="AE33" s="92">
        <v>0</v>
      </c>
      <c r="AF33" s="89" t="s">
        <v>76</v>
      </c>
      <c r="AG33" s="89">
        <v>0</v>
      </c>
      <c r="AH33" s="92">
        <v>0</v>
      </c>
      <c r="AI33" s="92">
        <v>767207.04</v>
      </c>
      <c r="AJ33" s="92">
        <f>IF(OR(Processos!$H33="Alienação",Processos!$H33="Concessão"),"",(N33-AI33)-(AE33+AH33))</f>
        <v>223693.12</v>
      </c>
      <c r="AK33" s="94">
        <f t="shared" si="1"/>
        <v>0.22574738508468906</v>
      </c>
      <c r="AL33" s="91" t="s">
        <v>78</v>
      </c>
      <c r="AM33" s="95"/>
      <c r="AN33" s="61"/>
    </row>
    <row r="34" spans="2:40" ht="24.95" customHeight="1" x14ac:dyDescent="0.25">
      <c r="B34" s="78">
        <f t="shared" si="2"/>
        <v>26</v>
      </c>
      <c r="C34" s="79" t="s">
        <v>211</v>
      </c>
      <c r="D34" s="80" t="s">
        <v>390</v>
      </c>
      <c r="E34" s="80" t="s">
        <v>120</v>
      </c>
      <c r="F34" s="80" t="s">
        <v>212</v>
      </c>
      <c r="G34" s="80" t="s">
        <v>76</v>
      </c>
      <c r="H34" s="80" t="s">
        <v>8</v>
      </c>
      <c r="I34" s="80" t="s">
        <v>213</v>
      </c>
      <c r="J34" s="80" t="s">
        <v>214</v>
      </c>
      <c r="K34" s="81">
        <v>43508</v>
      </c>
      <c r="L34" s="82" t="s">
        <v>171</v>
      </c>
      <c r="M34" s="80" t="s">
        <v>84</v>
      </c>
      <c r="N34" s="83">
        <v>13932</v>
      </c>
      <c r="O34" s="80">
        <v>9</v>
      </c>
      <c r="P34" s="80">
        <v>1</v>
      </c>
      <c r="Q34" s="80" t="s">
        <v>74</v>
      </c>
      <c r="R34" s="80" t="s">
        <v>75</v>
      </c>
      <c r="S34" s="80" t="s">
        <v>74</v>
      </c>
      <c r="T34" s="80" t="s">
        <v>75</v>
      </c>
      <c r="U34" s="81">
        <v>43502</v>
      </c>
      <c r="V34" s="84">
        <v>0.35416666666666702</v>
      </c>
      <c r="W34" s="80" t="s">
        <v>74</v>
      </c>
      <c r="X34" s="80" t="s">
        <v>75</v>
      </c>
      <c r="Y34" s="80" t="s">
        <v>75</v>
      </c>
      <c r="Z34" s="80" t="s">
        <v>74</v>
      </c>
      <c r="AA34" s="173">
        <v>43502</v>
      </c>
      <c r="AB34" s="80">
        <f t="shared" ca="1" si="3"/>
        <v>0</v>
      </c>
      <c r="AC34" s="80">
        <v>9</v>
      </c>
      <c r="AD34" s="80">
        <v>0</v>
      </c>
      <c r="AE34" s="83">
        <v>0</v>
      </c>
      <c r="AF34" s="80" t="s">
        <v>76</v>
      </c>
      <c r="AG34" s="80">
        <v>0</v>
      </c>
      <c r="AH34" s="83">
        <v>0</v>
      </c>
      <c r="AI34" s="83">
        <v>20767.05</v>
      </c>
      <c r="AJ34" s="83" t="str">
        <f>IF(OR(Processos!$H34="Alienação",Processos!$H34="Concessão"),"",(N34-AI34)-(AE34+AH34))</f>
        <v/>
      </c>
      <c r="AK34" s="86" t="str">
        <f>IF(ISERROR((AJ34*100)/N34/100),"",(AJ34*100)/N34/100)</f>
        <v/>
      </c>
      <c r="AL34" s="82" t="s">
        <v>78</v>
      </c>
      <c r="AM34" s="85"/>
      <c r="AN34" s="61"/>
    </row>
    <row r="35" spans="2:40" ht="24.95" customHeight="1" x14ac:dyDescent="0.25">
      <c r="B35" s="78">
        <f t="shared" si="2"/>
        <v>27</v>
      </c>
      <c r="C35" s="88" t="s">
        <v>215</v>
      </c>
      <c r="D35" s="89" t="s">
        <v>66</v>
      </c>
      <c r="E35" s="89" t="s">
        <v>67</v>
      </c>
      <c r="F35" s="89" t="s">
        <v>216</v>
      </c>
      <c r="G35" s="89" t="s">
        <v>208</v>
      </c>
      <c r="H35" s="89" t="s">
        <v>13</v>
      </c>
      <c r="I35" s="89" t="s">
        <v>217</v>
      </c>
      <c r="J35" s="89" t="s">
        <v>91</v>
      </c>
      <c r="K35" s="90">
        <v>43509</v>
      </c>
      <c r="L35" s="91" t="s">
        <v>553</v>
      </c>
      <c r="M35" s="89" t="s">
        <v>139</v>
      </c>
      <c r="N35" s="92">
        <v>80033.350000000006</v>
      </c>
      <c r="O35" s="89">
        <v>3</v>
      </c>
      <c r="P35" s="89">
        <v>1</v>
      </c>
      <c r="Q35" s="89" t="s">
        <v>74</v>
      </c>
      <c r="R35" s="89" t="s">
        <v>75</v>
      </c>
      <c r="S35" s="89" t="s">
        <v>74</v>
      </c>
      <c r="T35" s="89" t="s">
        <v>75</v>
      </c>
      <c r="U35" s="90">
        <v>43496</v>
      </c>
      <c r="V35" s="93">
        <v>0.35416666666666702</v>
      </c>
      <c r="W35" s="89" t="s">
        <v>74</v>
      </c>
      <c r="X35" s="89" t="s">
        <v>75</v>
      </c>
      <c r="Y35" s="89" t="s">
        <v>75</v>
      </c>
      <c r="Z35" s="89" t="s">
        <v>74</v>
      </c>
      <c r="AA35" s="174">
        <v>43507</v>
      </c>
      <c r="AB35" s="89">
        <f t="shared" ca="1" si="3"/>
        <v>11</v>
      </c>
      <c r="AC35" s="89">
        <v>0</v>
      </c>
      <c r="AD35" s="89">
        <v>3</v>
      </c>
      <c r="AE35" s="92">
        <v>80033.350000000006</v>
      </c>
      <c r="AF35" s="89" t="s">
        <v>218</v>
      </c>
      <c r="AG35" s="89">
        <v>0</v>
      </c>
      <c r="AH35" s="92">
        <v>0</v>
      </c>
      <c r="AI35" s="92">
        <v>0</v>
      </c>
      <c r="AJ35" s="92">
        <f>IF(OR(Processos!$H35="Alienação",Processos!$H35="Concessão"),"",(N35-AI35)-(AE35+AH35))</f>
        <v>0</v>
      </c>
      <c r="AK35" s="94">
        <f t="shared" si="1"/>
        <v>0</v>
      </c>
      <c r="AL35" s="91" t="s">
        <v>219</v>
      </c>
      <c r="AM35" s="95" t="s">
        <v>220</v>
      </c>
      <c r="AN35" s="61"/>
    </row>
    <row r="36" spans="2:40" ht="24.95" customHeight="1" x14ac:dyDescent="0.25">
      <c r="B36" s="78">
        <f t="shared" si="2"/>
        <v>28</v>
      </c>
      <c r="C36" s="79" t="s">
        <v>221</v>
      </c>
      <c r="D36" s="80" t="s">
        <v>66</v>
      </c>
      <c r="E36" s="80" t="s">
        <v>67</v>
      </c>
      <c r="F36" s="80" t="s">
        <v>222</v>
      </c>
      <c r="G36" s="80" t="s">
        <v>212</v>
      </c>
      <c r="H36" s="80" t="s">
        <v>9</v>
      </c>
      <c r="I36" s="80" t="s">
        <v>223</v>
      </c>
      <c r="J36" s="80" t="s">
        <v>71</v>
      </c>
      <c r="K36" s="81">
        <v>43579</v>
      </c>
      <c r="L36" s="82" t="s">
        <v>72</v>
      </c>
      <c r="M36" s="80" t="s">
        <v>73</v>
      </c>
      <c r="N36" s="83">
        <v>1042951.27</v>
      </c>
      <c r="O36" s="80">
        <v>20</v>
      </c>
      <c r="P36" s="80">
        <v>10</v>
      </c>
      <c r="Q36" s="80" t="s">
        <v>85</v>
      </c>
      <c r="R36" s="80" t="s">
        <v>85</v>
      </c>
      <c r="S36" s="80" t="s">
        <v>74</v>
      </c>
      <c r="T36" s="80" t="s">
        <v>75</v>
      </c>
      <c r="U36" s="81">
        <v>43552</v>
      </c>
      <c r="V36" s="84">
        <v>0.39583333333333298</v>
      </c>
      <c r="W36" s="80" t="s">
        <v>85</v>
      </c>
      <c r="X36" s="80" t="s">
        <v>74</v>
      </c>
      <c r="Y36" s="80" t="s">
        <v>224</v>
      </c>
      <c r="Z36" s="80" t="s">
        <v>74</v>
      </c>
      <c r="AA36" s="173">
        <v>43578</v>
      </c>
      <c r="AB36" s="80">
        <f t="shared" ca="1" si="3"/>
        <v>26</v>
      </c>
      <c r="AC36" s="80">
        <v>6</v>
      </c>
      <c r="AD36" s="80">
        <v>10</v>
      </c>
      <c r="AE36" s="83">
        <v>627596.15</v>
      </c>
      <c r="AF36" s="80" t="s">
        <v>225</v>
      </c>
      <c r="AG36" s="80">
        <v>4</v>
      </c>
      <c r="AH36" s="83">
        <v>192042.04</v>
      </c>
      <c r="AI36" s="83">
        <v>201200.12</v>
      </c>
      <c r="AJ36" s="83">
        <f>IF(OR(Processos!$H36="Alienação",Processos!$H36="Concessão"),"",(N36-AI36)-(AE36+AH36))</f>
        <v>22112.959999999963</v>
      </c>
      <c r="AK36" s="86">
        <f t="shared" si="1"/>
        <v>2.1202294523309764E-2</v>
      </c>
      <c r="AL36" s="82" t="s">
        <v>78</v>
      </c>
      <c r="AM36" s="85"/>
      <c r="AN36" s="61"/>
    </row>
    <row r="37" spans="2:40" ht="24.95" customHeight="1" x14ac:dyDescent="0.25">
      <c r="B37" s="78">
        <f t="shared" si="2"/>
        <v>29</v>
      </c>
      <c r="C37" s="88" t="s">
        <v>226</v>
      </c>
      <c r="D37" s="89" t="s">
        <v>66</v>
      </c>
      <c r="E37" s="89" t="s">
        <v>67</v>
      </c>
      <c r="F37" s="89" t="s">
        <v>227</v>
      </c>
      <c r="G37" s="89" t="s">
        <v>228</v>
      </c>
      <c r="H37" s="89" t="s">
        <v>12</v>
      </c>
      <c r="I37" s="89" t="s">
        <v>229</v>
      </c>
      <c r="J37" s="89" t="s">
        <v>83</v>
      </c>
      <c r="K37" s="90">
        <v>43551</v>
      </c>
      <c r="L37" s="91" t="s">
        <v>72</v>
      </c>
      <c r="M37" s="89" t="s">
        <v>98</v>
      </c>
      <c r="N37" s="92">
        <v>4696819.09</v>
      </c>
      <c r="O37" s="89">
        <v>45</v>
      </c>
      <c r="P37" s="89">
        <v>0</v>
      </c>
      <c r="Q37" s="89" t="s">
        <v>85</v>
      </c>
      <c r="R37" s="89" t="s">
        <v>85</v>
      </c>
      <c r="S37" s="89"/>
      <c r="T37" s="89"/>
      <c r="U37" s="90">
        <v>43510</v>
      </c>
      <c r="V37" s="93">
        <v>0.35416666666666702</v>
      </c>
      <c r="W37" s="89" t="s">
        <v>85</v>
      </c>
      <c r="X37" s="89" t="s">
        <v>75</v>
      </c>
      <c r="Y37" s="89" t="s">
        <v>146</v>
      </c>
      <c r="Z37" s="89" t="s">
        <v>74</v>
      </c>
      <c r="AA37" s="174">
        <v>43539</v>
      </c>
      <c r="AB37" s="89">
        <f t="shared" ca="1" si="3"/>
        <v>29</v>
      </c>
      <c r="AC37" s="89">
        <v>40</v>
      </c>
      <c r="AD37" s="89">
        <v>1</v>
      </c>
      <c r="AE37" s="92">
        <v>83621.62</v>
      </c>
      <c r="AF37" s="89" t="s">
        <v>99</v>
      </c>
      <c r="AG37" s="89">
        <v>0</v>
      </c>
      <c r="AH37" s="92">
        <v>0</v>
      </c>
      <c r="AI37" s="92">
        <v>2984805.7149999999</v>
      </c>
      <c r="AJ37" s="92">
        <f>IF(OR(Processos!$H37="Alienação",Processos!$H37="Concessão"),"",(N37-AI37)-(AE37+AH37))</f>
        <v>1628391.7549999999</v>
      </c>
      <c r="AK37" s="94">
        <f t="shared" si="1"/>
        <v>0.34670097438221747</v>
      </c>
      <c r="AL37" s="91" t="s">
        <v>78</v>
      </c>
      <c r="AM37" s="95"/>
      <c r="AN37" s="61"/>
    </row>
    <row r="38" spans="2:40" ht="24.95" customHeight="1" x14ac:dyDescent="0.25">
      <c r="B38" s="78">
        <f t="shared" si="2"/>
        <v>30</v>
      </c>
      <c r="C38" s="79" t="s">
        <v>230</v>
      </c>
      <c r="D38" s="80" t="s">
        <v>66</v>
      </c>
      <c r="E38" s="80" t="s">
        <v>67</v>
      </c>
      <c r="F38" s="80" t="s">
        <v>231</v>
      </c>
      <c r="G38" s="80" t="s">
        <v>232</v>
      </c>
      <c r="H38" s="80" t="s">
        <v>9</v>
      </c>
      <c r="I38" s="80" t="s">
        <v>233</v>
      </c>
      <c r="J38" s="80" t="s">
        <v>234</v>
      </c>
      <c r="K38" s="81">
        <v>43518</v>
      </c>
      <c r="L38" s="82" t="s">
        <v>72</v>
      </c>
      <c r="M38" s="80" t="s">
        <v>235</v>
      </c>
      <c r="N38" s="83">
        <v>11876.79</v>
      </c>
      <c r="O38" s="80">
        <v>28</v>
      </c>
      <c r="P38" s="80">
        <v>0</v>
      </c>
      <c r="Q38" s="80" t="s">
        <v>74</v>
      </c>
      <c r="R38" s="80" t="s">
        <v>75</v>
      </c>
      <c r="S38" s="80" t="s">
        <v>74</v>
      </c>
      <c r="T38" s="80" t="s">
        <v>75</v>
      </c>
      <c r="U38" s="81">
        <v>43511</v>
      </c>
      <c r="V38" s="84">
        <v>0.375</v>
      </c>
      <c r="W38" s="80" t="s">
        <v>74</v>
      </c>
      <c r="X38" s="80" t="s">
        <v>75</v>
      </c>
      <c r="Y38" s="80" t="s">
        <v>75</v>
      </c>
      <c r="Z38" s="80" t="s">
        <v>74</v>
      </c>
      <c r="AA38" s="173">
        <v>43515</v>
      </c>
      <c r="AB38" s="80">
        <f t="shared" ca="1" si="3"/>
        <v>4</v>
      </c>
      <c r="AC38" s="80">
        <v>23</v>
      </c>
      <c r="AD38" s="80">
        <v>1</v>
      </c>
      <c r="AE38" s="83">
        <v>47.7667</v>
      </c>
      <c r="AF38" s="80" t="s">
        <v>236</v>
      </c>
      <c r="AG38" s="80">
        <v>4</v>
      </c>
      <c r="AH38" s="83">
        <v>90.366600000000005</v>
      </c>
      <c r="AI38" s="83">
        <v>2201.04</v>
      </c>
      <c r="AJ38" s="83">
        <f>IF(OR(Processos!$H38="Alienação",Processos!$H38="Concessão"),"",(N38-AI38)-(AE38+AH38))</f>
        <v>9537.6167000000005</v>
      </c>
      <c r="AK38" s="86">
        <f t="shared" si="1"/>
        <v>0.80304667338565383</v>
      </c>
      <c r="AL38" s="82" t="s">
        <v>78</v>
      </c>
      <c r="AM38" s="85"/>
      <c r="AN38" s="61"/>
    </row>
    <row r="39" spans="2:40" ht="24.95" customHeight="1" x14ac:dyDescent="0.25">
      <c r="B39" s="78">
        <f t="shared" si="2"/>
        <v>31</v>
      </c>
      <c r="C39" s="88" t="s">
        <v>237</v>
      </c>
      <c r="D39" s="80" t="s">
        <v>390</v>
      </c>
      <c r="E39" s="89" t="s">
        <v>120</v>
      </c>
      <c r="F39" s="89" t="s">
        <v>238</v>
      </c>
      <c r="G39" s="89" t="s">
        <v>76</v>
      </c>
      <c r="H39" s="89" t="s">
        <v>8</v>
      </c>
      <c r="I39" s="89" t="s">
        <v>239</v>
      </c>
      <c r="J39" s="89" t="s">
        <v>91</v>
      </c>
      <c r="K39" s="90">
        <v>43530</v>
      </c>
      <c r="L39" s="91" t="s">
        <v>552</v>
      </c>
      <c r="M39" s="89" t="s">
        <v>73</v>
      </c>
      <c r="N39" s="92">
        <v>6714.48</v>
      </c>
      <c r="O39" s="89">
        <v>1</v>
      </c>
      <c r="P39" s="89">
        <v>0</v>
      </c>
      <c r="Q39" s="89" t="s">
        <v>74</v>
      </c>
      <c r="R39" s="89" t="s">
        <v>75</v>
      </c>
      <c r="S39" s="89" t="s">
        <v>74</v>
      </c>
      <c r="T39" s="89" t="s">
        <v>75</v>
      </c>
      <c r="U39" s="90">
        <v>43518</v>
      </c>
      <c r="V39" s="93">
        <v>0.39583333333333298</v>
      </c>
      <c r="W39" s="89" t="s">
        <v>74</v>
      </c>
      <c r="X39" s="89" t="s">
        <v>75</v>
      </c>
      <c r="Y39" s="89" t="s">
        <v>75</v>
      </c>
      <c r="Z39" s="89" t="s">
        <v>74</v>
      </c>
      <c r="AA39" s="174">
        <v>43523</v>
      </c>
      <c r="AB39" s="89">
        <f t="shared" ca="1" si="3"/>
        <v>5</v>
      </c>
      <c r="AC39" s="89">
        <v>0</v>
      </c>
      <c r="AD39" s="89">
        <v>0</v>
      </c>
      <c r="AE39" s="92">
        <v>0</v>
      </c>
      <c r="AF39" s="89" t="s">
        <v>76</v>
      </c>
      <c r="AG39" s="89">
        <v>1</v>
      </c>
      <c r="AH39" s="92">
        <v>6714.48</v>
      </c>
      <c r="AI39" s="92"/>
      <c r="AJ39" s="92" t="str">
        <f>IF(OR(Processos!$H39="Alienação",Processos!$H39="Concessão"),"",(N39-AI39)-(AE39+AH39))</f>
        <v/>
      </c>
      <c r="AK39" s="94"/>
      <c r="AL39" s="91" t="s">
        <v>110</v>
      </c>
      <c r="AM39" s="95" t="s">
        <v>554</v>
      </c>
      <c r="AN39" s="61"/>
    </row>
    <row r="40" spans="2:40" ht="24.95" customHeight="1" x14ac:dyDescent="0.25">
      <c r="B40" s="78">
        <f t="shared" si="2"/>
        <v>32</v>
      </c>
      <c r="C40" s="79" t="s">
        <v>241</v>
      </c>
      <c r="D40" s="80" t="s">
        <v>119</v>
      </c>
      <c r="E40" s="80" t="s">
        <v>120</v>
      </c>
      <c r="F40" s="80" t="s">
        <v>242</v>
      </c>
      <c r="G40" s="80" t="s">
        <v>76</v>
      </c>
      <c r="H40" s="80" t="s">
        <v>13</v>
      </c>
      <c r="I40" s="80" t="s">
        <v>243</v>
      </c>
      <c r="J40" s="80" t="s">
        <v>244</v>
      </c>
      <c r="K40" s="81">
        <v>43546</v>
      </c>
      <c r="L40" s="82" t="s">
        <v>171</v>
      </c>
      <c r="M40" s="80" t="s">
        <v>117</v>
      </c>
      <c r="N40" s="83">
        <v>136880</v>
      </c>
      <c r="O40" s="80">
        <v>8</v>
      </c>
      <c r="P40" s="80">
        <v>1</v>
      </c>
      <c r="Q40" s="80" t="s">
        <v>74</v>
      </c>
      <c r="R40" s="80" t="s">
        <v>75</v>
      </c>
      <c r="S40" s="80" t="s">
        <v>74</v>
      </c>
      <c r="T40" s="80" t="s">
        <v>75</v>
      </c>
      <c r="U40" s="81">
        <v>43525</v>
      </c>
      <c r="V40" s="84">
        <v>0.375</v>
      </c>
      <c r="W40" s="80" t="s">
        <v>74</v>
      </c>
      <c r="X40" s="80" t="s">
        <v>75</v>
      </c>
      <c r="Y40" s="80" t="s">
        <v>75</v>
      </c>
      <c r="Z40" s="80" t="s">
        <v>74</v>
      </c>
      <c r="AA40" s="173">
        <v>43525</v>
      </c>
      <c r="AB40" s="80">
        <f t="shared" ca="1" si="3"/>
        <v>0</v>
      </c>
      <c r="AC40" s="80">
        <v>8</v>
      </c>
      <c r="AD40" s="80">
        <v>0</v>
      </c>
      <c r="AE40" s="83">
        <v>0</v>
      </c>
      <c r="AF40" s="80" t="s">
        <v>76</v>
      </c>
      <c r="AG40" s="80">
        <v>0</v>
      </c>
      <c r="AH40" s="83">
        <v>0</v>
      </c>
      <c r="AI40" s="83">
        <v>134610</v>
      </c>
      <c r="AJ40" s="83">
        <f>IF(OR(Processos!$H40="Alienação",Processos!$H40="Concessão"),"",(N40-AI40)-(AE40+AH40))</f>
        <v>2270</v>
      </c>
      <c r="AK40" s="86">
        <f t="shared" si="1"/>
        <v>1.658386908240795E-2</v>
      </c>
      <c r="AL40" s="82" t="s">
        <v>78</v>
      </c>
      <c r="AM40" s="85"/>
      <c r="AN40" s="61"/>
    </row>
    <row r="41" spans="2:40" ht="24.95" customHeight="1" x14ac:dyDescent="0.25">
      <c r="B41" s="78">
        <f t="shared" si="2"/>
        <v>33</v>
      </c>
      <c r="C41" s="88" t="s">
        <v>105</v>
      </c>
      <c r="D41" s="89" t="s">
        <v>66</v>
      </c>
      <c r="E41" s="89" t="s">
        <v>67</v>
      </c>
      <c r="F41" s="89" t="s">
        <v>245</v>
      </c>
      <c r="G41" s="89" t="s">
        <v>216</v>
      </c>
      <c r="H41" s="89" t="s">
        <v>13</v>
      </c>
      <c r="I41" s="89" t="s">
        <v>108</v>
      </c>
      <c r="J41" s="89" t="s">
        <v>109</v>
      </c>
      <c r="K41" s="90">
        <v>43509</v>
      </c>
      <c r="L41" s="91" t="s">
        <v>552</v>
      </c>
      <c r="M41" s="89" t="s">
        <v>84</v>
      </c>
      <c r="N41" s="92">
        <v>81942.84</v>
      </c>
      <c r="O41" s="89">
        <v>2</v>
      </c>
      <c r="P41" s="89">
        <v>1</v>
      </c>
      <c r="Q41" s="89" t="s">
        <v>74</v>
      </c>
      <c r="R41" s="89" t="s">
        <v>75</v>
      </c>
      <c r="S41" s="89" t="s">
        <v>74</v>
      </c>
      <c r="T41" s="89" t="s">
        <v>75</v>
      </c>
      <c r="U41" s="90">
        <v>43507</v>
      </c>
      <c r="V41" s="93">
        <v>0.35416666666666702</v>
      </c>
      <c r="W41" s="89" t="s">
        <v>74</v>
      </c>
      <c r="X41" s="89" t="s">
        <v>75</v>
      </c>
      <c r="Y41" s="89" t="s">
        <v>75</v>
      </c>
      <c r="Z41" s="89" t="s">
        <v>74</v>
      </c>
      <c r="AA41" s="174">
        <v>43507</v>
      </c>
      <c r="AB41" s="89">
        <f t="shared" ca="1" si="3"/>
        <v>0</v>
      </c>
      <c r="AC41" s="89">
        <v>0</v>
      </c>
      <c r="AD41" s="89">
        <v>0</v>
      </c>
      <c r="AE41" s="92">
        <v>0</v>
      </c>
      <c r="AF41" s="89" t="s">
        <v>76</v>
      </c>
      <c r="AG41" s="89">
        <v>8</v>
      </c>
      <c r="AH41" s="92">
        <v>81942.84</v>
      </c>
      <c r="AI41" s="92"/>
      <c r="AJ41" s="92">
        <f>IF(OR(Processos!$H41="Alienação",Processos!$H41="Concessão"),"",(N41-AI41)-(AE41+AH41))</f>
        <v>0</v>
      </c>
      <c r="AK41" s="86">
        <f t="shared" si="1"/>
        <v>0</v>
      </c>
      <c r="AL41" s="91" t="s">
        <v>110</v>
      </c>
      <c r="AM41" s="95" t="s">
        <v>246</v>
      </c>
      <c r="AN41" s="61"/>
    </row>
    <row r="42" spans="2:40" ht="24.95" customHeight="1" x14ac:dyDescent="0.25">
      <c r="B42" s="78">
        <f t="shared" si="2"/>
        <v>34</v>
      </c>
      <c r="C42" s="79" t="s">
        <v>247</v>
      </c>
      <c r="D42" s="80" t="s">
        <v>66</v>
      </c>
      <c r="E42" s="80" t="s">
        <v>67</v>
      </c>
      <c r="F42" s="80" t="s">
        <v>248</v>
      </c>
      <c r="G42" s="80" t="s">
        <v>227</v>
      </c>
      <c r="H42" s="80" t="s">
        <v>9</v>
      </c>
      <c r="I42" s="80" t="s">
        <v>249</v>
      </c>
      <c r="J42" s="80" t="s">
        <v>244</v>
      </c>
      <c r="K42" s="81">
        <v>43524</v>
      </c>
      <c r="L42" s="82" t="s">
        <v>72</v>
      </c>
      <c r="M42" s="80" t="s">
        <v>139</v>
      </c>
      <c r="N42" s="83">
        <v>26832.37</v>
      </c>
      <c r="O42" s="80">
        <v>41</v>
      </c>
      <c r="P42" s="80">
        <v>0</v>
      </c>
      <c r="Q42" s="80" t="s">
        <v>74</v>
      </c>
      <c r="R42" s="80" t="s">
        <v>75</v>
      </c>
      <c r="S42" s="80" t="s">
        <v>74</v>
      </c>
      <c r="T42" s="80" t="s">
        <v>75</v>
      </c>
      <c r="U42" s="81">
        <v>43521</v>
      </c>
      <c r="V42" s="84">
        <v>0.60416666666666696</v>
      </c>
      <c r="W42" s="80" t="s">
        <v>74</v>
      </c>
      <c r="X42" s="80" t="s">
        <v>75</v>
      </c>
      <c r="Y42" s="80" t="s">
        <v>75</v>
      </c>
      <c r="Z42" s="80" t="s">
        <v>74</v>
      </c>
      <c r="AA42" s="173">
        <v>43523</v>
      </c>
      <c r="AB42" s="80">
        <f t="shared" ca="1" si="3"/>
        <v>2</v>
      </c>
      <c r="AC42" s="80">
        <v>27</v>
      </c>
      <c r="AD42" s="80">
        <v>1</v>
      </c>
      <c r="AE42" s="83">
        <v>71.42</v>
      </c>
      <c r="AF42" s="80" t="s">
        <v>250</v>
      </c>
      <c r="AG42" s="80">
        <v>13</v>
      </c>
      <c r="AH42" s="83">
        <v>5884.8633</v>
      </c>
      <c r="AI42" s="83">
        <v>20746.649000000001</v>
      </c>
      <c r="AJ42" s="83">
        <f>IF(OR(Processos!$H42="Alienação",Processos!$H42="Concessão"),"",(N42-AI42)-(AE42+AH42))</f>
        <v>129.43769999999768</v>
      </c>
      <c r="AK42" s="86">
        <f t="shared" si="1"/>
        <v>4.8239383997760047E-3</v>
      </c>
      <c r="AL42" s="82" t="s">
        <v>78</v>
      </c>
      <c r="AM42" s="85"/>
      <c r="AN42" s="61"/>
    </row>
    <row r="43" spans="2:40" ht="24.95" customHeight="1" x14ac:dyDescent="0.25">
      <c r="B43" s="78">
        <f t="shared" si="2"/>
        <v>35</v>
      </c>
      <c r="C43" s="88" t="s">
        <v>251</v>
      </c>
      <c r="D43" s="89" t="s">
        <v>66</v>
      </c>
      <c r="E43" s="89" t="s">
        <v>67</v>
      </c>
      <c r="F43" s="89" t="s">
        <v>252</v>
      </c>
      <c r="G43" s="89" t="s">
        <v>222</v>
      </c>
      <c r="H43" s="89" t="s">
        <v>9</v>
      </c>
      <c r="I43" s="89" t="s">
        <v>253</v>
      </c>
      <c r="J43" s="89" t="s">
        <v>244</v>
      </c>
      <c r="K43" s="90">
        <v>43539</v>
      </c>
      <c r="L43" s="91" t="s">
        <v>72</v>
      </c>
      <c r="M43" s="89" t="s">
        <v>73</v>
      </c>
      <c r="N43" s="92">
        <v>23479.25</v>
      </c>
      <c r="O43" s="89">
        <v>51</v>
      </c>
      <c r="P43" s="89">
        <v>0</v>
      </c>
      <c r="Q43" s="89" t="s">
        <v>74</v>
      </c>
      <c r="R43" s="89" t="s">
        <v>75</v>
      </c>
      <c r="S43" s="89" t="s">
        <v>74</v>
      </c>
      <c r="T43" s="89" t="s">
        <v>75</v>
      </c>
      <c r="U43" s="90">
        <v>43522</v>
      </c>
      <c r="V43" s="93">
        <v>0.39583333333333298</v>
      </c>
      <c r="W43" s="89" t="s">
        <v>74</v>
      </c>
      <c r="X43" s="89" t="s">
        <v>75</v>
      </c>
      <c r="Y43" s="89" t="s">
        <v>75</v>
      </c>
      <c r="Z43" s="89" t="s">
        <v>74</v>
      </c>
      <c r="AA43" s="174">
        <v>43535</v>
      </c>
      <c r="AB43" s="89">
        <f t="shared" ca="1" si="3"/>
        <v>13</v>
      </c>
      <c r="AC43" s="89">
        <v>40</v>
      </c>
      <c r="AD43" s="89">
        <v>2</v>
      </c>
      <c r="AE43" s="92">
        <v>637.91999999999996</v>
      </c>
      <c r="AF43" s="89" t="s">
        <v>254</v>
      </c>
      <c r="AG43" s="89">
        <v>9</v>
      </c>
      <c r="AH43" s="92">
        <v>2713.42</v>
      </c>
      <c r="AI43" s="92">
        <v>16795.740000000002</v>
      </c>
      <c r="AJ43" s="92">
        <f>IF(OR(Processos!$H43="Alienação",Processos!$H43="Concessão"),"",(N43-AI43)-(AE43+AH43))</f>
        <v>3332.1699999999983</v>
      </c>
      <c r="AK43" s="94">
        <f t="shared" si="1"/>
        <v>0.14191978023148091</v>
      </c>
      <c r="AL43" s="91" t="s">
        <v>78</v>
      </c>
      <c r="AM43" s="95"/>
      <c r="AN43" s="61"/>
    </row>
    <row r="44" spans="2:40" ht="24.95" customHeight="1" x14ac:dyDescent="0.25">
      <c r="B44" s="78">
        <f t="shared" si="2"/>
        <v>36</v>
      </c>
      <c r="C44" s="79" t="s">
        <v>255</v>
      </c>
      <c r="D44" s="80" t="s">
        <v>66</v>
      </c>
      <c r="E44" s="80" t="s">
        <v>67</v>
      </c>
      <c r="F44" s="80" t="s">
        <v>256</v>
      </c>
      <c r="G44" s="80" t="s">
        <v>257</v>
      </c>
      <c r="H44" s="80" t="s">
        <v>9</v>
      </c>
      <c r="I44" s="80" t="s">
        <v>249</v>
      </c>
      <c r="J44" s="80" t="s">
        <v>244</v>
      </c>
      <c r="K44" s="81">
        <v>43525</v>
      </c>
      <c r="L44" s="82" t="s">
        <v>72</v>
      </c>
      <c r="M44" s="80" t="s">
        <v>117</v>
      </c>
      <c r="N44" s="83">
        <v>22289.65</v>
      </c>
      <c r="O44" s="80">
        <v>48</v>
      </c>
      <c r="P44" s="80">
        <v>0</v>
      </c>
      <c r="Q44" s="80" t="s">
        <v>74</v>
      </c>
      <c r="R44" s="80" t="s">
        <v>75</v>
      </c>
      <c r="S44" s="80" t="s">
        <v>74</v>
      </c>
      <c r="T44" s="80" t="s">
        <v>75</v>
      </c>
      <c r="U44" s="81">
        <v>43521</v>
      </c>
      <c r="V44" s="84">
        <v>0.35416666666666702</v>
      </c>
      <c r="W44" s="80" t="s">
        <v>74</v>
      </c>
      <c r="X44" s="80" t="s">
        <v>75</v>
      </c>
      <c r="Y44" s="80" t="s">
        <v>75</v>
      </c>
      <c r="Z44" s="80" t="s">
        <v>74</v>
      </c>
      <c r="AA44" s="173">
        <v>43522</v>
      </c>
      <c r="AB44" s="80">
        <f t="shared" ca="1" si="3"/>
        <v>1</v>
      </c>
      <c r="AC44" s="80">
        <v>29</v>
      </c>
      <c r="AD44" s="80">
        <v>4</v>
      </c>
      <c r="AE44" s="83">
        <v>405</v>
      </c>
      <c r="AF44" s="80" t="s">
        <v>258</v>
      </c>
      <c r="AG44" s="80">
        <v>15</v>
      </c>
      <c r="AH44" s="83">
        <v>2811.69</v>
      </c>
      <c r="AI44" s="83">
        <v>16471.64</v>
      </c>
      <c r="AJ44" s="83">
        <f>IF(OR(Processos!$H44="Alienação",Processos!$H44="Concessão"),"",(N44-AI44)-(AE44+AH44))</f>
        <v>2601.320000000002</v>
      </c>
      <c r="AK44" s="86">
        <f t="shared" si="1"/>
        <v>0.116705286982972</v>
      </c>
      <c r="AL44" s="82" t="s">
        <v>78</v>
      </c>
      <c r="AM44" s="85"/>
      <c r="AN44" s="61"/>
    </row>
    <row r="45" spans="2:40" ht="24.95" customHeight="1" x14ac:dyDescent="0.25">
      <c r="B45" s="78">
        <f t="shared" si="2"/>
        <v>37</v>
      </c>
      <c r="C45" s="88" t="s">
        <v>259</v>
      </c>
      <c r="D45" s="89" t="s">
        <v>66</v>
      </c>
      <c r="E45" s="89" t="s">
        <v>67</v>
      </c>
      <c r="F45" s="89" t="s">
        <v>260</v>
      </c>
      <c r="G45" s="89" t="s">
        <v>238</v>
      </c>
      <c r="H45" s="89" t="s">
        <v>9</v>
      </c>
      <c r="I45" s="89" t="s">
        <v>249</v>
      </c>
      <c r="J45" s="89" t="s">
        <v>244</v>
      </c>
      <c r="K45" s="90">
        <v>43530</v>
      </c>
      <c r="L45" s="91" t="s">
        <v>72</v>
      </c>
      <c r="M45" s="89" t="s">
        <v>98</v>
      </c>
      <c r="N45" s="92">
        <v>5598.22</v>
      </c>
      <c r="O45" s="89">
        <v>31</v>
      </c>
      <c r="P45" s="89">
        <v>0</v>
      </c>
      <c r="Q45" s="89" t="s">
        <v>74</v>
      </c>
      <c r="R45" s="89" t="s">
        <v>75</v>
      </c>
      <c r="S45" s="89" t="s">
        <v>74</v>
      </c>
      <c r="T45" s="89" t="s">
        <v>75</v>
      </c>
      <c r="U45" s="90">
        <v>43523</v>
      </c>
      <c r="V45" s="93">
        <v>0.35416666666666702</v>
      </c>
      <c r="W45" s="89" t="s">
        <v>74</v>
      </c>
      <c r="X45" s="89" t="s">
        <v>75</v>
      </c>
      <c r="Y45" s="80" t="s">
        <v>76</v>
      </c>
      <c r="Z45" s="89" t="s">
        <v>74</v>
      </c>
      <c r="AA45" s="174">
        <v>43524</v>
      </c>
      <c r="AB45" s="89">
        <f t="shared" ca="1" si="3"/>
        <v>1</v>
      </c>
      <c r="AC45" s="89">
        <v>13</v>
      </c>
      <c r="AD45" s="89">
        <v>1</v>
      </c>
      <c r="AE45" s="92">
        <v>193.95</v>
      </c>
      <c r="AF45" s="89" t="s">
        <v>99</v>
      </c>
      <c r="AG45" s="89">
        <v>17</v>
      </c>
      <c r="AH45" s="92">
        <v>1746.15</v>
      </c>
      <c r="AI45" s="92">
        <v>3585.62</v>
      </c>
      <c r="AJ45" s="92">
        <f>IF(OR(Processos!$H45="Alienação",Processos!$H45="Concessão"),"",(N45-AI45)-(AE45+AH45))</f>
        <v>72.500000000000227</v>
      </c>
      <c r="AK45" s="94">
        <f t="shared" si="1"/>
        <v>1.2950544994659056E-2</v>
      </c>
      <c r="AL45" s="91" t="s">
        <v>78</v>
      </c>
      <c r="AM45" s="95"/>
      <c r="AN45" s="61"/>
    </row>
    <row r="46" spans="2:40" ht="24.95" customHeight="1" x14ac:dyDescent="0.25">
      <c r="B46" s="78">
        <f t="shared" si="2"/>
        <v>38</v>
      </c>
      <c r="C46" s="79" t="s">
        <v>261</v>
      </c>
      <c r="D46" s="80" t="s">
        <v>119</v>
      </c>
      <c r="E46" s="80" t="s">
        <v>120</v>
      </c>
      <c r="F46" s="80" t="s">
        <v>262</v>
      </c>
      <c r="G46" s="80" t="s">
        <v>76</v>
      </c>
      <c r="H46" s="80" t="s">
        <v>13</v>
      </c>
      <c r="I46" s="80" t="s">
        <v>263</v>
      </c>
      <c r="J46" s="80" t="s">
        <v>83</v>
      </c>
      <c r="K46" s="81">
        <v>43570</v>
      </c>
      <c r="L46" s="82" t="s">
        <v>171</v>
      </c>
      <c r="M46" s="80" t="s">
        <v>265</v>
      </c>
      <c r="N46" s="83">
        <v>294648.09999999998</v>
      </c>
      <c r="O46" s="80">
        <v>9</v>
      </c>
      <c r="P46" s="80">
        <v>1</v>
      </c>
      <c r="Q46" s="80" t="s">
        <v>85</v>
      </c>
      <c r="R46" s="80" t="s">
        <v>74</v>
      </c>
      <c r="S46" s="80" t="s">
        <v>74</v>
      </c>
      <c r="T46" s="80" t="s">
        <v>75</v>
      </c>
      <c r="U46" s="81">
        <v>43553</v>
      </c>
      <c r="V46" s="84">
        <v>0.35416666666666702</v>
      </c>
      <c r="W46" s="80" t="s">
        <v>85</v>
      </c>
      <c r="X46" s="80" t="s">
        <v>74</v>
      </c>
      <c r="Y46" s="80"/>
      <c r="Z46" s="80" t="s">
        <v>74</v>
      </c>
      <c r="AA46" s="173">
        <v>43567</v>
      </c>
      <c r="AB46" s="80">
        <f t="shared" ca="1" si="3"/>
        <v>14</v>
      </c>
      <c r="AC46" s="80">
        <v>9</v>
      </c>
      <c r="AD46" s="80">
        <v>0</v>
      </c>
      <c r="AE46" s="83">
        <v>0</v>
      </c>
      <c r="AF46" s="80" t="s">
        <v>76</v>
      </c>
      <c r="AG46" s="80">
        <v>0</v>
      </c>
      <c r="AH46" s="83">
        <v>0</v>
      </c>
      <c r="AI46" s="83">
        <v>211856.4</v>
      </c>
      <c r="AJ46" s="83">
        <f>IF(OR(Processos!$H46="Alienação",Processos!$H46="Concessão"),"",(N46-AI46)-(AE46+AH46))</f>
        <v>82791.699999999983</v>
      </c>
      <c r="AK46" s="86">
        <f t="shared" si="1"/>
        <v>0.28098501229093276</v>
      </c>
      <c r="AL46" s="82" t="s">
        <v>78</v>
      </c>
      <c r="AM46" s="85"/>
      <c r="AN46" s="61"/>
    </row>
    <row r="47" spans="2:40" ht="24.95" customHeight="1" x14ac:dyDescent="0.25">
      <c r="B47" s="78">
        <f t="shared" si="2"/>
        <v>39</v>
      </c>
      <c r="C47" s="88" t="s">
        <v>266</v>
      </c>
      <c r="D47" s="89" t="s">
        <v>119</v>
      </c>
      <c r="E47" s="89" t="s">
        <v>120</v>
      </c>
      <c r="F47" s="89" t="s">
        <v>267</v>
      </c>
      <c r="G47" s="89" t="s">
        <v>76</v>
      </c>
      <c r="H47" s="89" t="s">
        <v>13</v>
      </c>
      <c r="I47" s="89" t="s">
        <v>268</v>
      </c>
      <c r="J47" s="89" t="s">
        <v>71</v>
      </c>
      <c r="K47" s="90">
        <v>43615</v>
      </c>
      <c r="L47" s="91" t="s">
        <v>171</v>
      </c>
      <c r="M47" s="89" t="s">
        <v>84</v>
      </c>
      <c r="N47" s="92">
        <v>6080409.8399999999</v>
      </c>
      <c r="O47" s="89">
        <v>2</v>
      </c>
      <c r="P47" s="89">
        <v>1</v>
      </c>
      <c r="Q47" s="89" t="s">
        <v>74</v>
      </c>
      <c r="R47" s="89" t="s">
        <v>75</v>
      </c>
      <c r="S47" s="89" t="s">
        <v>74</v>
      </c>
      <c r="T47" s="89" t="s">
        <v>75</v>
      </c>
      <c r="U47" s="90">
        <v>43605</v>
      </c>
      <c r="V47" s="93">
        <v>0.35416666666666702</v>
      </c>
      <c r="W47" s="89" t="s">
        <v>74</v>
      </c>
      <c r="X47" s="89" t="s">
        <v>75</v>
      </c>
      <c r="Y47" s="89" t="s">
        <v>75</v>
      </c>
      <c r="Z47" s="89" t="s">
        <v>74</v>
      </c>
      <c r="AA47" s="174">
        <v>43614</v>
      </c>
      <c r="AB47" s="89">
        <f t="shared" ca="1" si="3"/>
        <v>9</v>
      </c>
      <c r="AC47" s="89">
        <v>2</v>
      </c>
      <c r="AD47" s="89">
        <v>0</v>
      </c>
      <c r="AE47" s="92">
        <v>0</v>
      </c>
      <c r="AF47" s="89" t="s">
        <v>76</v>
      </c>
      <c r="AG47" s="89">
        <v>0</v>
      </c>
      <c r="AH47" s="92">
        <v>0</v>
      </c>
      <c r="AI47" s="92">
        <v>3988744.84</v>
      </c>
      <c r="AJ47" s="92">
        <f>IF(OR(Processos!$H47="Alienação",Processos!$H47="Concessão"),"",(N47-AI47)-(AE47+AH47))</f>
        <v>2091665</v>
      </c>
      <c r="AK47" s="181">
        <f t="shared" si="1"/>
        <v>0.34400066032391002</v>
      </c>
      <c r="AL47" s="91" t="s">
        <v>78</v>
      </c>
      <c r="AM47" s="95"/>
      <c r="AN47" s="61"/>
    </row>
    <row r="48" spans="2:40" ht="24.95" customHeight="1" x14ac:dyDescent="0.25">
      <c r="B48" s="78">
        <f t="shared" si="2"/>
        <v>40</v>
      </c>
      <c r="C48" s="79" t="s">
        <v>105</v>
      </c>
      <c r="D48" s="80" t="s">
        <v>66</v>
      </c>
      <c r="E48" s="80" t="s">
        <v>67</v>
      </c>
      <c r="F48" s="80" t="s">
        <v>271</v>
      </c>
      <c r="G48" s="80" t="s">
        <v>272</v>
      </c>
      <c r="H48" s="80" t="s">
        <v>13</v>
      </c>
      <c r="I48" s="80" t="s">
        <v>273</v>
      </c>
      <c r="J48" s="80" t="s">
        <v>109</v>
      </c>
      <c r="K48" s="81">
        <v>43531</v>
      </c>
      <c r="L48" s="91" t="s">
        <v>240</v>
      </c>
      <c r="M48" s="80" t="s">
        <v>98</v>
      </c>
      <c r="N48" s="83">
        <v>81942.84</v>
      </c>
      <c r="O48" s="80">
        <v>2</v>
      </c>
      <c r="P48" s="80">
        <v>1</v>
      </c>
      <c r="Q48" s="80" t="s">
        <v>74</v>
      </c>
      <c r="R48" s="80" t="s">
        <v>75</v>
      </c>
      <c r="S48" s="80" t="s">
        <v>74</v>
      </c>
      <c r="T48" s="80" t="s">
        <v>75</v>
      </c>
      <c r="U48" s="81">
        <v>43525</v>
      </c>
      <c r="V48" s="84">
        <v>0.35416666666666702</v>
      </c>
      <c r="W48" s="80" t="s">
        <v>74</v>
      </c>
      <c r="X48" s="80" t="s">
        <v>75</v>
      </c>
      <c r="Y48" s="80" t="s">
        <v>75</v>
      </c>
      <c r="Z48" s="80" t="s">
        <v>74</v>
      </c>
      <c r="AA48" s="173">
        <v>43530</v>
      </c>
      <c r="AB48" s="80">
        <f t="shared" ca="1" si="3"/>
        <v>5</v>
      </c>
      <c r="AC48" s="80">
        <v>0</v>
      </c>
      <c r="AD48" s="80">
        <v>0</v>
      </c>
      <c r="AE48" s="83">
        <v>0</v>
      </c>
      <c r="AF48" s="80" t="s">
        <v>76</v>
      </c>
      <c r="AG48" s="80">
        <v>2</v>
      </c>
      <c r="AH48" s="83">
        <v>82500</v>
      </c>
      <c r="AI48" s="83"/>
      <c r="AJ48" s="83" t="s">
        <v>76</v>
      </c>
      <c r="AK48" s="86"/>
      <c r="AL48" s="82" t="s">
        <v>110</v>
      </c>
      <c r="AM48" s="85" t="s">
        <v>220</v>
      </c>
      <c r="AN48" s="61"/>
    </row>
    <row r="49" spans="1:40" ht="24.95" customHeight="1" x14ac:dyDescent="0.25">
      <c r="B49" s="78">
        <f t="shared" si="2"/>
        <v>41</v>
      </c>
      <c r="C49" s="88" t="s">
        <v>215</v>
      </c>
      <c r="D49" s="89" t="s">
        <v>66</v>
      </c>
      <c r="E49" s="89" t="s">
        <v>67</v>
      </c>
      <c r="F49" s="89" t="s">
        <v>274</v>
      </c>
      <c r="G49" s="89" t="s">
        <v>275</v>
      </c>
      <c r="H49" s="89" t="s">
        <v>13</v>
      </c>
      <c r="I49" s="89" t="s">
        <v>217</v>
      </c>
      <c r="J49" s="89" t="s">
        <v>91</v>
      </c>
      <c r="K49" s="90">
        <v>43560</v>
      </c>
      <c r="L49" s="91" t="s">
        <v>92</v>
      </c>
      <c r="M49" s="89" t="s">
        <v>73</v>
      </c>
      <c r="N49" s="92">
        <v>80033.350000000006</v>
      </c>
      <c r="O49" s="89">
        <v>3</v>
      </c>
      <c r="P49" s="89">
        <v>1</v>
      </c>
      <c r="Q49" s="89" t="s">
        <v>74</v>
      </c>
      <c r="R49" s="89" t="s">
        <v>75</v>
      </c>
      <c r="S49" s="89" t="s">
        <v>74</v>
      </c>
      <c r="T49" s="89" t="s">
        <v>75</v>
      </c>
      <c r="U49" s="90">
        <v>43524</v>
      </c>
      <c r="V49" s="93">
        <v>0.39583333333333298</v>
      </c>
      <c r="W49" s="89" t="s">
        <v>85</v>
      </c>
      <c r="X49" s="89" t="s">
        <v>74</v>
      </c>
      <c r="Y49" s="89" t="s">
        <v>276</v>
      </c>
      <c r="Z49" s="89" t="s">
        <v>74</v>
      </c>
      <c r="AA49" s="174">
        <v>43551</v>
      </c>
      <c r="AB49" s="89">
        <f t="shared" ca="1" si="3"/>
        <v>27</v>
      </c>
      <c r="AC49" s="89">
        <v>3</v>
      </c>
      <c r="AD49" s="89">
        <v>0</v>
      </c>
      <c r="AE49" s="92">
        <v>0</v>
      </c>
      <c r="AF49" s="89" t="s">
        <v>76</v>
      </c>
      <c r="AG49" s="89">
        <v>0</v>
      </c>
      <c r="AH49" s="92">
        <v>0</v>
      </c>
      <c r="AI49" s="92">
        <v>79700</v>
      </c>
      <c r="AJ49" s="92">
        <f>IF(OR(Processos!$H49="Alienação",Processos!$H49="Concessão"),"",(N49-AI49)-(AE49+AH49))</f>
        <v>333.35000000000582</v>
      </c>
      <c r="AK49" s="94">
        <f t="shared" ref="AK49:AK62" si="4">IF(ISERROR((AJ49*100)/N49/100),"",(AJ49*100)/N49/100)</f>
        <v>4.1651386578220925E-3</v>
      </c>
      <c r="AL49" s="91" t="s">
        <v>78</v>
      </c>
      <c r="AM49" s="95"/>
      <c r="AN49" s="61"/>
    </row>
    <row r="50" spans="1:40" ht="24.95" customHeight="1" x14ac:dyDescent="0.25">
      <c r="B50" s="78">
        <f t="shared" si="2"/>
        <v>42</v>
      </c>
      <c r="C50" s="79" t="s">
        <v>277</v>
      </c>
      <c r="D50" s="80" t="s">
        <v>66</v>
      </c>
      <c r="E50" s="80" t="s">
        <v>67</v>
      </c>
      <c r="F50" s="80" t="s">
        <v>278</v>
      </c>
      <c r="G50" s="80" t="s">
        <v>242</v>
      </c>
      <c r="H50" s="80" t="s">
        <v>13</v>
      </c>
      <c r="I50" s="80" t="s">
        <v>279</v>
      </c>
      <c r="J50" s="80" t="s">
        <v>138</v>
      </c>
      <c r="K50" s="81">
        <v>43552</v>
      </c>
      <c r="L50" s="82" t="s">
        <v>92</v>
      </c>
      <c r="M50" s="80" t="s">
        <v>265</v>
      </c>
      <c r="N50" s="83">
        <v>417368.1</v>
      </c>
      <c r="O50" s="80">
        <v>64</v>
      </c>
      <c r="P50" s="80">
        <v>1</v>
      </c>
      <c r="Q50" s="80" t="s">
        <v>74</v>
      </c>
      <c r="R50" s="80" t="s">
        <v>75</v>
      </c>
      <c r="S50" s="80" t="s">
        <v>74</v>
      </c>
      <c r="T50" s="80" t="s">
        <v>75</v>
      </c>
      <c r="U50" s="81">
        <v>43549</v>
      </c>
      <c r="V50" s="84">
        <v>0.35416666666666702</v>
      </c>
      <c r="W50" s="80" t="s">
        <v>74</v>
      </c>
      <c r="X50" s="80" t="s">
        <v>75</v>
      </c>
      <c r="Y50" s="80" t="s">
        <v>75</v>
      </c>
      <c r="Z50" s="80" t="s">
        <v>74</v>
      </c>
      <c r="AA50" s="173">
        <v>43550</v>
      </c>
      <c r="AB50" s="80">
        <v>0</v>
      </c>
      <c r="AC50" s="80">
        <v>1</v>
      </c>
      <c r="AD50" s="80">
        <v>0</v>
      </c>
      <c r="AE50" s="83">
        <v>0</v>
      </c>
      <c r="AF50" s="80" t="s">
        <v>76</v>
      </c>
      <c r="AG50" s="80">
        <v>0</v>
      </c>
      <c r="AH50" s="83">
        <v>0</v>
      </c>
      <c r="AI50" s="83">
        <v>312576.09999999998</v>
      </c>
      <c r="AJ50" s="83">
        <f>IF(OR(Processos!$H50="Alienação",Processos!$H50="Concessão"),"",(N50-AI50)-(AE50+AH50))</f>
        <v>104792</v>
      </c>
      <c r="AK50" s="86">
        <f t="shared" si="4"/>
        <v>0.25107812504118071</v>
      </c>
      <c r="AL50" s="82" t="s">
        <v>78</v>
      </c>
      <c r="AM50" s="85"/>
      <c r="AN50" s="61"/>
    </row>
    <row r="51" spans="1:40" ht="24.95" customHeight="1" x14ac:dyDescent="0.25">
      <c r="B51" s="78">
        <f t="shared" si="2"/>
        <v>43</v>
      </c>
      <c r="C51" s="88" t="s">
        <v>280</v>
      </c>
      <c r="D51" s="89" t="s">
        <v>66</v>
      </c>
      <c r="E51" s="89" t="s">
        <v>67</v>
      </c>
      <c r="F51" s="89" t="s">
        <v>281</v>
      </c>
      <c r="G51" s="89" t="s">
        <v>282</v>
      </c>
      <c r="H51" s="89" t="s">
        <v>9</v>
      </c>
      <c r="I51" s="89" t="s">
        <v>283</v>
      </c>
      <c r="J51" s="89" t="s">
        <v>206</v>
      </c>
      <c r="K51" s="90">
        <v>43538</v>
      </c>
      <c r="L51" s="91" t="s">
        <v>72</v>
      </c>
      <c r="M51" s="89" t="s">
        <v>235</v>
      </c>
      <c r="N51" s="92">
        <v>95509.21</v>
      </c>
      <c r="O51" s="89">
        <v>2</v>
      </c>
      <c r="P51" s="89">
        <v>0</v>
      </c>
      <c r="Q51" s="89" t="s">
        <v>85</v>
      </c>
      <c r="R51" s="89" t="s">
        <v>74</v>
      </c>
      <c r="S51" s="89" t="s">
        <v>74</v>
      </c>
      <c r="T51" s="89" t="s">
        <v>75</v>
      </c>
      <c r="U51" s="90">
        <v>43535</v>
      </c>
      <c r="V51" s="93">
        <v>0.375</v>
      </c>
      <c r="W51" s="89" t="s">
        <v>74</v>
      </c>
      <c r="X51" s="89" t="s">
        <v>75</v>
      </c>
      <c r="Y51" s="89" t="s">
        <v>75</v>
      </c>
      <c r="Z51" s="89" t="s">
        <v>74</v>
      </c>
      <c r="AA51" s="174">
        <v>43536</v>
      </c>
      <c r="AB51" s="89">
        <f ca="1">IF(U51="","",IF(AA51="",TODAY()-U51,IF(AA51-U51,AA51-U51,0)))</f>
        <v>1</v>
      </c>
      <c r="AC51" s="89">
        <v>2</v>
      </c>
      <c r="AD51" s="89">
        <v>0</v>
      </c>
      <c r="AE51" s="92">
        <v>0</v>
      </c>
      <c r="AF51" s="89" t="s">
        <v>76</v>
      </c>
      <c r="AG51" s="89">
        <v>0</v>
      </c>
      <c r="AH51" s="92">
        <v>0</v>
      </c>
      <c r="AI51" s="92">
        <v>91408</v>
      </c>
      <c r="AJ51" s="92">
        <f>IF(OR(Processos!$H51="Alienação",Processos!$H51="Concessão"),"",(N51-AI51)-(AE51+AH51))</f>
        <v>4101.2100000000064</v>
      </c>
      <c r="AK51" s="94">
        <f t="shared" si="4"/>
        <v>4.2940466160279266E-2</v>
      </c>
      <c r="AL51" s="91" t="s">
        <v>78</v>
      </c>
      <c r="AM51" s="95"/>
      <c r="AN51" s="61"/>
    </row>
    <row r="52" spans="1:40" ht="24.95" customHeight="1" x14ac:dyDescent="0.25">
      <c r="A52" s="96"/>
      <c r="B52" s="78">
        <f t="shared" si="2"/>
        <v>44</v>
      </c>
      <c r="C52" s="88" t="s">
        <v>284</v>
      </c>
      <c r="D52" s="89" t="s">
        <v>66</v>
      </c>
      <c r="E52" s="89" t="s">
        <v>67</v>
      </c>
      <c r="F52" s="89" t="s">
        <v>285</v>
      </c>
      <c r="G52" s="89" t="s">
        <v>286</v>
      </c>
      <c r="H52" s="89" t="s">
        <v>9</v>
      </c>
      <c r="I52" s="89" t="s">
        <v>287</v>
      </c>
      <c r="J52" s="89" t="s">
        <v>269</v>
      </c>
      <c r="K52" s="90">
        <v>43537</v>
      </c>
      <c r="L52" s="91" t="s">
        <v>72</v>
      </c>
      <c r="M52" s="89" t="s">
        <v>265</v>
      </c>
      <c r="N52" s="92">
        <v>380052</v>
      </c>
      <c r="O52" s="89">
        <v>1</v>
      </c>
      <c r="P52" s="89">
        <v>0</v>
      </c>
      <c r="Q52" s="89" t="s">
        <v>74</v>
      </c>
      <c r="R52" s="89" t="s">
        <v>75</v>
      </c>
      <c r="S52" s="89" t="s">
        <v>74</v>
      </c>
      <c r="T52" s="89" t="s">
        <v>75</v>
      </c>
      <c r="U52" s="90">
        <v>43535</v>
      </c>
      <c r="V52" s="93">
        <v>0.375</v>
      </c>
      <c r="W52" s="89" t="s">
        <v>74</v>
      </c>
      <c r="X52" s="89" t="s">
        <v>75</v>
      </c>
      <c r="Y52" s="89" t="s">
        <v>75</v>
      </c>
      <c r="Z52" s="89" t="s">
        <v>74</v>
      </c>
      <c r="AA52" s="174">
        <v>43535</v>
      </c>
      <c r="AB52" s="89">
        <f ca="1">IF(U52="","",IF(AA52="",TODAY()-U52,IF(AA52-U52,AA52-U52,0)))</f>
        <v>0</v>
      </c>
      <c r="AC52" s="89">
        <v>1</v>
      </c>
      <c r="AD52" s="89">
        <v>0</v>
      </c>
      <c r="AE52" s="92">
        <v>0</v>
      </c>
      <c r="AF52" s="89" t="s">
        <v>76</v>
      </c>
      <c r="AG52" s="89">
        <v>0</v>
      </c>
      <c r="AH52" s="92">
        <v>0</v>
      </c>
      <c r="AI52" s="92">
        <v>74000</v>
      </c>
      <c r="AJ52" s="92">
        <f>IF(OR(Processos!$H52="Alienação",Processos!$H52="Concessão"),"",(N52-AI52)-(AE52+AH52))</f>
        <v>306052</v>
      </c>
      <c r="AK52" s="94">
        <f t="shared" si="4"/>
        <v>0.80528980244808612</v>
      </c>
      <c r="AL52" s="91" t="s">
        <v>78</v>
      </c>
      <c r="AM52" s="95"/>
      <c r="AN52" s="61"/>
    </row>
    <row r="53" spans="1:40" ht="24.95" customHeight="1" x14ac:dyDescent="0.25">
      <c r="B53" s="78">
        <f t="shared" si="2"/>
        <v>45</v>
      </c>
      <c r="C53" s="79" t="s">
        <v>288</v>
      </c>
      <c r="D53" s="80" t="s">
        <v>66</v>
      </c>
      <c r="E53" s="80" t="s">
        <v>67</v>
      </c>
      <c r="F53" s="80" t="s">
        <v>289</v>
      </c>
      <c r="G53" s="80" t="s">
        <v>290</v>
      </c>
      <c r="H53" s="80" t="s">
        <v>9</v>
      </c>
      <c r="I53" s="80" t="s">
        <v>291</v>
      </c>
      <c r="J53" s="80" t="s">
        <v>206</v>
      </c>
      <c r="K53" s="81">
        <v>43557</v>
      </c>
      <c r="L53" s="82" t="s">
        <v>72</v>
      </c>
      <c r="M53" s="80" t="s">
        <v>235</v>
      </c>
      <c r="N53" s="83">
        <v>105114.84</v>
      </c>
      <c r="O53" s="80">
        <v>29</v>
      </c>
      <c r="P53" s="80">
        <v>0</v>
      </c>
      <c r="Q53" s="80" t="s">
        <v>85</v>
      </c>
      <c r="R53" s="80" t="s">
        <v>74</v>
      </c>
      <c r="S53" s="80" t="s">
        <v>74</v>
      </c>
      <c r="T53" s="80" t="s">
        <v>75</v>
      </c>
      <c r="U53" s="81">
        <v>43549</v>
      </c>
      <c r="V53" s="84">
        <v>0.375</v>
      </c>
      <c r="W53" s="80" t="s">
        <v>74</v>
      </c>
      <c r="X53" s="80" t="s">
        <v>75</v>
      </c>
      <c r="Y53" s="80" t="s">
        <v>75</v>
      </c>
      <c r="Z53" s="80" t="s">
        <v>74</v>
      </c>
      <c r="AA53" s="173">
        <v>43556</v>
      </c>
      <c r="AB53" s="80">
        <f ca="1">IF(U53="","",IF(AA53="",TODAY()-U53,IF(AA53-U53,AA53-U53,0)))</f>
        <v>7</v>
      </c>
      <c r="AC53" s="80">
        <v>24</v>
      </c>
      <c r="AD53" s="80">
        <v>4</v>
      </c>
      <c r="AE53" s="83">
        <v>7676.5</v>
      </c>
      <c r="AF53" s="195" t="s">
        <v>292</v>
      </c>
      <c r="AG53" s="80">
        <v>1</v>
      </c>
      <c r="AH53" s="83">
        <v>900</v>
      </c>
      <c r="AI53" s="83">
        <v>79080.52</v>
      </c>
      <c r="AJ53" s="83">
        <f>IF(OR(Processos!$H53="Alienação",Processos!$H53="Concessão"),"",(N53-AI53)-(AE53+AH53))</f>
        <v>17457.819999999992</v>
      </c>
      <c r="AK53" s="86">
        <f t="shared" si="4"/>
        <v>0.16608330469798549</v>
      </c>
      <c r="AL53" s="82" t="s">
        <v>78</v>
      </c>
      <c r="AM53" s="85"/>
    </row>
    <row r="54" spans="1:40" ht="24.95" customHeight="1" x14ac:dyDescent="0.25">
      <c r="B54" s="78">
        <f t="shared" si="2"/>
        <v>46</v>
      </c>
      <c r="C54" s="88" t="s">
        <v>293</v>
      </c>
      <c r="D54" s="89" t="s">
        <v>66</v>
      </c>
      <c r="E54" s="89" t="s">
        <v>67</v>
      </c>
      <c r="F54" s="89" t="s">
        <v>294</v>
      </c>
      <c r="G54" s="89" t="s">
        <v>295</v>
      </c>
      <c r="H54" s="89" t="s">
        <v>9</v>
      </c>
      <c r="I54" s="89" t="s">
        <v>296</v>
      </c>
      <c r="J54" s="89" t="s">
        <v>297</v>
      </c>
      <c r="K54" s="90">
        <v>43550</v>
      </c>
      <c r="L54" s="91" t="s">
        <v>72</v>
      </c>
      <c r="M54" s="89" t="s">
        <v>265</v>
      </c>
      <c r="N54" s="92">
        <v>74639.990000000005</v>
      </c>
      <c r="O54" s="89">
        <v>4</v>
      </c>
      <c r="P54" s="89">
        <v>0</v>
      </c>
      <c r="Q54" s="89" t="s">
        <v>74</v>
      </c>
      <c r="R54" s="89" t="s">
        <v>75</v>
      </c>
      <c r="S54" s="89" t="s">
        <v>74</v>
      </c>
      <c r="T54" s="89" t="s">
        <v>75</v>
      </c>
      <c r="U54" s="90">
        <v>43546</v>
      </c>
      <c r="V54" s="93">
        <v>0.35416666666666702</v>
      </c>
      <c r="W54" s="89" t="s">
        <v>74</v>
      </c>
      <c r="X54" s="89" t="s">
        <v>75</v>
      </c>
      <c r="Y54" s="89" t="s">
        <v>75</v>
      </c>
      <c r="Z54" s="89" t="s">
        <v>74</v>
      </c>
      <c r="AA54" s="174">
        <v>43546</v>
      </c>
      <c r="AB54" s="89">
        <v>0</v>
      </c>
      <c r="AC54" s="89">
        <v>4</v>
      </c>
      <c r="AD54" s="89">
        <v>0</v>
      </c>
      <c r="AE54" s="92">
        <v>0</v>
      </c>
      <c r="AF54" s="89" t="s">
        <v>76</v>
      </c>
      <c r="AG54" s="89">
        <v>0</v>
      </c>
      <c r="AH54" s="92">
        <v>0</v>
      </c>
      <c r="AI54" s="92">
        <v>51300</v>
      </c>
      <c r="AJ54" s="92">
        <f>IF(OR(Processos!$H54="Alienação",Processos!$H54="Concessão"),"",(N54-AI54)-(AE54+AH54))</f>
        <v>23339.990000000005</v>
      </c>
      <c r="AK54" s="94">
        <f t="shared" si="4"/>
        <v>0.31270087254834844</v>
      </c>
      <c r="AL54" s="91" t="s">
        <v>78</v>
      </c>
      <c r="AM54" s="95"/>
    </row>
    <row r="55" spans="1:40" ht="24.95" customHeight="1" x14ac:dyDescent="0.25">
      <c r="B55" s="78">
        <f t="shared" si="2"/>
        <v>47</v>
      </c>
      <c r="C55" s="79" t="s">
        <v>298</v>
      </c>
      <c r="D55" s="80" t="s">
        <v>119</v>
      </c>
      <c r="E55" s="80" t="s">
        <v>120</v>
      </c>
      <c r="F55" s="80" t="s">
        <v>299</v>
      </c>
      <c r="G55" s="80" t="s">
        <v>76</v>
      </c>
      <c r="H55" s="80" t="s">
        <v>13</v>
      </c>
      <c r="I55" s="80" t="s">
        <v>300</v>
      </c>
      <c r="J55" s="80" t="s">
        <v>301</v>
      </c>
      <c r="K55" s="81">
        <v>43578</v>
      </c>
      <c r="L55" s="91" t="s">
        <v>552</v>
      </c>
      <c r="M55" s="80" t="s">
        <v>117</v>
      </c>
      <c r="N55" s="83">
        <v>93132235.200000003</v>
      </c>
      <c r="O55" s="80">
        <v>8</v>
      </c>
      <c r="P55" s="80">
        <v>1</v>
      </c>
      <c r="Q55" s="80" t="s">
        <v>85</v>
      </c>
      <c r="R55" s="80" t="s">
        <v>74</v>
      </c>
      <c r="S55" s="80"/>
      <c r="T55" s="80"/>
      <c r="U55" s="81">
        <v>43572</v>
      </c>
      <c r="V55" s="84">
        <v>0.35416666666666702</v>
      </c>
      <c r="W55" s="80"/>
      <c r="X55" s="80"/>
      <c r="Y55" s="80"/>
      <c r="Z55" s="80"/>
      <c r="AA55" s="173">
        <v>43578</v>
      </c>
      <c r="AB55" s="80">
        <f t="shared" ref="AB55:AB61" ca="1" si="5">IF(U55="","",IF(AA55="",TODAY()-U55,IF(AA55-U55,AA55-U55,0)))</f>
        <v>6</v>
      </c>
      <c r="AC55" s="80">
        <v>0</v>
      </c>
      <c r="AD55" s="80">
        <v>0</v>
      </c>
      <c r="AE55" s="83">
        <v>0</v>
      </c>
      <c r="AF55" s="80" t="s">
        <v>76</v>
      </c>
      <c r="AG55" s="80">
        <v>8</v>
      </c>
      <c r="AH55" s="83">
        <v>93132235.200000003</v>
      </c>
      <c r="AI55" s="83"/>
      <c r="AJ55" s="83" t="s">
        <v>76</v>
      </c>
      <c r="AK55" s="86" t="str">
        <f t="shared" si="4"/>
        <v/>
      </c>
      <c r="AL55" s="82" t="s">
        <v>110</v>
      </c>
      <c r="AM55" s="85" t="s">
        <v>554</v>
      </c>
      <c r="AN55" s="61"/>
    </row>
    <row r="56" spans="1:40" ht="24.95" customHeight="1" x14ac:dyDescent="0.25">
      <c r="B56" s="78">
        <f t="shared" si="2"/>
        <v>48</v>
      </c>
      <c r="C56" s="88" t="s">
        <v>302</v>
      </c>
      <c r="D56" s="80" t="s">
        <v>390</v>
      </c>
      <c r="E56" s="89" t="s">
        <v>331</v>
      </c>
      <c r="F56" s="89" t="s">
        <v>303</v>
      </c>
      <c r="G56" s="89" t="s">
        <v>76</v>
      </c>
      <c r="H56" s="89" t="s">
        <v>8</v>
      </c>
      <c r="I56" s="89" t="s">
        <v>304</v>
      </c>
      <c r="J56" s="89" t="s">
        <v>91</v>
      </c>
      <c r="K56" s="90">
        <v>43594</v>
      </c>
      <c r="L56" s="91" t="s">
        <v>552</v>
      </c>
      <c r="M56" s="89" t="s">
        <v>84</v>
      </c>
      <c r="N56" s="92">
        <v>47837.760000000002</v>
      </c>
      <c r="O56" s="89">
        <v>2</v>
      </c>
      <c r="P56" s="89">
        <v>0</v>
      </c>
      <c r="Q56" s="89" t="s">
        <v>74</v>
      </c>
      <c r="R56" s="89" t="s">
        <v>75</v>
      </c>
      <c r="S56" s="89" t="s">
        <v>74</v>
      </c>
      <c r="T56" s="89" t="s">
        <v>75</v>
      </c>
      <c r="U56" s="90">
        <v>43593</v>
      </c>
      <c r="V56" s="93">
        <v>0.35416666666666702</v>
      </c>
      <c r="W56" s="89" t="s">
        <v>74</v>
      </c>
      <c r="X56" s="89" t="s">
        <v>75</v>
      </c>
      <c r="Y56" s="89" t="s">
        <v>75</v>
      </c>
      <c r="Z56" s="89" t="s">
        <v>74</v>
      </c>
      <c r="AA56" s="174">
        <v>43593</v>
      </c>
      <c r="AB56" s="89">
        <f t="shared" ca="1" si="5"/>
        <v>0</v>
      </c>
      <c r="AC56" s="89">
        <v>0</v>
      </c>
      <c r="AD56" s="89">
        <v>0</v>
      </c>
      <c r="AE56" s="92">
        <v>0</v>
      </c>
      <c r="AF56" s="89" t="s">
        <v>76</v>
      </c>
      <c r="AG56" s="89">
        <v>2</v>
      </c>
      <c r="AH56" s="92">
        <v>47837.760000000002</v>
      </c>
      <c r="AI56" s="92"/>
      <c r="AJ56" s="92" t="s">
        <v>76</v>
      </c>
      <c r="AK56" s="94" t="str">
        <f t="shared" si="4"/>
        <v/>
      </c>
      <c r="AL56" s="91" t="s">
        <v>110</v>
      </c>
      <c r="AM56" s="95" t="s">
        <v>554</v>
      </c>
      <c r="AN56" s="61"/>
    </row>
    <row r="57" spans="1:40" ht="24.95" customHeight="1" x14ac:dyDescent="0.25">
      <c r="B57" s="78">
        <f t="shared" si="2"/>
        <v>49</v>
      </c>
      <c r="C57" s="79" t="s">
        <v>306</v>
      </c>
      <c r="D57" s="80" t="s">
        <v>66</v>
      </c>
      <c r="E57" s="80" t="s">
        <v>67</v>
      </c>
      <c r="F57" s="80" t="s">
        <v>307</v>
      </c>
      <c r="G57" s="80" t="s">
        <v>256</v>
      </c>
      <c r="H57" s="80" t="s">
        <v>13</v>
      </c>
      <c r="I57" s="80" t="s">
        <v>308</v>
      </c>
      <c r="J57" s="80" t="s">
        <v>244</v>
      </c>
      <c r="K57" s="81">
        <v>43647</v>
      </c>
      <c r="L57" s="82" t="s">
        <v>92</v>
      </c>
      <c r="M57" s="80" t="s">
        <v>73</v>
      </c>
      <c r="N57" s="83">
        <v>392770.76</v>
      </c>
      <c r="O57" s="80">
        <v>2</v>
      </c>
      <c r="P57" s="80">
        <v>1</v>
      </c>
      <c r="Q57" s="80" t="s">
        <v>74</v>
      </c>
      <c r="R57" s="80" t="s">
        <v>75</v>
      </c>
      <c r="S57" s="80" t="s">
        <v>74</v>
      </c>
      <c r="T57" s="80" t="s">
        <v>75</v>
      </c>
      <c r="U57" s="81">
        <v>43630</v>
      </c>
      <c r="V57" s="84">
        <v>0.35416666666666669</v>
      </c>
      <c r="W57" s="80" t="s">
        <v>74</v>
      </c>
      <c r="X57" s="80" t="s">
        <v>75</v>
      </c>
      <c r="Y57" s="80" t="s">
        <v>75</v>
      </c>
      <c r="Z57" s="80" t="s">
        <v>74</v>
      </c>
      <c r="AA57" s="173">
        <v>43644</v>
      </c>
      <c r="AB57" s="228">
        <f t="shared" ca="1" si="5"/>
        <v>14</v>
      </c>
      <c r="AC57" s="80">
        <v>2</v>
      </c>
      <c r="AD57" s="80">
        <v>0</v>
      </c>
      <c r="AE57" s="83">
        <v>0</v>
      </c>
      <c r="AF57" s="80" t="s">
        <v>76</v>
      </c>
      <c r="AG57" s="80">
        <v>0</v>
      </c>
      <c r="AH57" s="83">
        <v>0</v>
      </c>
      <c r="AI57" s="83">
        <v>364469.31</v>
      </c>
      <c r="AJ57" s="83">
        <f>IF(OR(Processos!$H57="Alienação",Processos!$H57="Concessão"),"",(N57-AI57)-(AE57+AH57))</f>
        <v>28301.450000000012</v>
      </c>
      <c r="AK57" s="86">
        <f t="shared" si="4"/>
        <v>7.2055898458429052E-2</v>
      </c>
      <c r="AL57" s="82" t="s">
        <v>78</v>
      </c>
      <c r="AM57" s="85"/>
      <c r="AN57" s="61"/>
    </row>
    <row r="58" spans="1:40" ht="24.95" customHeight="1" x14ac:dyDescent="0.25">
      <c r="B58" s="78">
        <f t="shared" si="2"/>
        <v>50</v>
      </c>
      <c r="C58" s="88" t="s">
        <v>309</v>
      </c>
      <c r="D58" s="89" t="s">
        <v>66</v>
      </c>
      <c r="E58" s="89" t="s">
        <v>67</v>
      </c>
      <c r="F58" s="89" t="s">
        <v>310</v>
      </c>
      <c r="G58" s="89" t="s">
        <v>311</v>
      </c>
      <c r="H58" s="89" t="s">
        <v>9</v>
      </c>
      <c r="I58" s="89" t="s">
        <v>312</v>
      </c>
      <c r="J58" s="89" t="s">
        <v>83</v>
      </c>
      <c r="K58" s="90">
        <v>43588</v>
      </c>
      <c r="L58" s="91" t="s">
        <v>72</v>
      </c>
      <c r="M58" s="89" t="s">
        <v>235</v>
      </c>
      <c r="N58" s="92">
        <v>70070.36</v>
      </c>
      <c r="O58" s="89">
        <v>68</v>
      </c>
      <c r="P58" s="89">
        <v>1</v>
      </c>
      <c r="Q58" s="89" t="s">
        <v>74</v>
      </c>
      <c r="R58" s="89" t="s">
        <v>75</v>
      </c>
      <c r="S58" s="89" t="s">
        <v>74</v>
      </c>
      <c r="T58" s="89" t="s">
        <v>75</v>
      </c>
      <c r="U58" s="90">
        <v>43577</v>
      </c>
      <c r="V58" s="93">
        <v>0.375</v>
      </c>
      <c r="W58" s="89" t="s">
        <v>74</v>
      </c>
      <c r="X58" s="89" t="s">
        <v>75</v>
      </c>
      <c r="Y58" s="89" t="s">
        <v>75</v>
      </c>
      <c r="Z58" s="89" t="s">
        <v>74</v>
      </c>
      <c r="AA58" s="174">
        <v>43585</v>
      </c>
      <c r="AB58" s="89">
        <f t="shared" ca="1" si="5"/>
        <v>8</v>
      </c>
      <c r="AC58" s="89">
        <v>68</v>
      </c>
      <c r="AD58" s="89">
        <v>0</v>
      </c>
      <c r="AE58" s="92">
        <v>0</v>
      </c>
      <c r="AF58" s="89" t="s">
        <v>76</v>
      </c>
      <c r="AG58" s="89">
        <v>0</v>
      </c>
      <c r="AH58" s="92">
        <v>0</v>
      </c>
      <c r="AI58" s="92">
        <v>41755.4</v>
      </c>
      <c r="AJ58" s="92">
        <f>IF(OR(Processos!$H58="Alienação",Processos!$H58="Concessão"),"",(N58-AI58)-(AE58+AH58))</f>
        <v>28314.959999999999</v>
      </c>
      <c r="AK58" s="94">
        <f t="shared" si="4"/>
        <v>0.40409325712041438</v>
      </c>
      <c r="AL58" s="91" t="s">
        <v>78</v>
      </c>
      <c r="AM58" s="95"/>
      <c r="AN58" s="61"/>
    </row>
    <row r="59" spans="1:40" ht="24.95" customHeight="1" x14ac:dyDescent="0.25">
      <c r="B59" s="78">
        <f t="shared" si="2"/>
        <v>51</v>
      </c>
      <c r="C59" s="79" t="s">
        <v>313</v>
      </c>
      <c r="D59" s="80" t="s">
        <v>66</v>
      </c>
      <c r="E59" s="80" t="s">
        <v>67</v>
      </c>
      <c r="F59" s="80" t="s">
        <v>314</v>
      </c>
      <c r="G59" s="80" t="s">
        <v>315</v>
      </c>
      <c r="H59" s="80" t="s">
        <v>9</v>
      </c>
      <c r="I59" s="80" t="s">
        <v>316</v>
      </c>
      <c r="J59" s="80" t="s">
        <v>138</v>
      </c>
      <c r="K59" s="81">
        <v>43593</v>
      </c>
      <c r="L59" s="82" t="s">
        <v>72</v>
      </c>
      <c r="M59" s="80" t="s">
        <v>235</v>
      </c>
      <c r="N59" s="83">
        <v>134896.78</v>
      </c>
      <c r="O59" s="80">
        <v>40</v>
      </c>
      <c r="P59" s="80">
        <v>0</v>
      </c>
      <c r="Q59" s="80" t="s">
        <v>74</v>
      </c>
      <c r="R59" s="80" t="s">
        <v>75</v>
      </c>
      <c r="S59" s="80" t="s">
        <v>74</v>
      </c>
      <c r="T59" s="80" t="s">
        <v>75</v>
      </c>
      <c r="U59" s="81">
        <v>43580</v>
      </c>
      <c r="V59" s="84">
        <v>0.375</v>
      </c>
      <c r="W59" s="80" t="s">
        <v>74</v>
      </c>
      <c r="X59" s="80" t="s">
        <v>75</v>
      </c>
      <c r="Y59" s="80" t="s">
        <v>75</v>
      </c>
      <c r="Z59" s="80" t="s">
        <v>74</v>
      </c>
      <c r="AA59" s="173">
        <v>43592</v>
      </c>
      <c r="AB59" s="80">
        <f t="shared" ca="1" si="5"/>
        <v>12</v>
      </c>
      <c r="AC59" s="80">
        <v>40</v>
      </c>
      <c r="AD59" s="80">
        <v>0</v>
      </c>
      <c r="AE59" s="83">
        <v>0</v>
      </c>
      <c r="AF59" s="80" t="s">
        <v>76</v>
      </c>
      <c r="AG59" s="80">
        <v>0</v>
      </c>
      <c r="AH59" s="83">
        <v>0</v>
      </c>
      <c r="AI59" s="83">
        <v>80879.7</v>
      </c>
      <c r="AJ59" s="83">
        <f>IF(OR(Processos!$H59="Alienação",Processos!$H59="Concessão"),"",(N59-AI59)-(AE59+AH59))</f>
        <v>54017.08</v>
      </c>
      <c r="AK59" s="86">
        <f t="shared" si="4"/>
        <v>0.40043268638435997</v>
      </c>
      <c r="AL59" s="82" t="s">
        <v>78</v>
      </c>
      <c r="AM59" s="85"/>
      <c r="AN59" s="61"/>
    </row>
    <row r="60" spans="1:40" ht="24.95" customHeight="1" x14ac:dyDescent="0.25">
      <c r="B60" s="78">
        <f t="shared" si="2"/>
        <v>52</v>
      </c>
      <c r="C60" s="88" t="s">
        <v>317</v>
      </c>
      <c r="D60" s="89" t="s">
        <v>66</v>
      </c>
      <c r="E60" s="89" t="s">
        <v>67</v>
      </c>
      <c r="F60" s="89" t="s">
        <v>319</v>
      </c>
      <c r="G60" s="89" t="s">
        <v>248</v>
      </c>
      <c r="H60" s="89" t="s">
        <v>13</v>
      </c>
      <c r="I60" s="89" t="s">
        <v>320</v>
      </c>
      <c r="J60" s="89" t="s">
        <v>321</v>
      </c>
      <c r="K60" s="90">
        <v>43661</v>
      </c>
      <c r="L60" s="91" t="s">
        <v>92</v>
      </c>
      <c r="M60" s="89" t="s">
        <v>84</v>
      </c>
      <c r="N60" s="92">
        <v>2239439.73</v>
      </c>
      <c r="O60" s="89">
        <v>6</v>
      </c>
      <c r="P60" s="89">
        <v>1</v>
      </c>
      <c r="Q60" s="89" t="s">
        <v>85</v>
      </c>
      <c r="R60" s="89" t="s">
        <v>74</v>
      </c>
      <c r="S60" s="89" t="s">
        <v>74</v>
      </c>
      <c r="T60" s="89" t="s">
        <v>75</v>
      </c>
      <c r="U60" s="90">
        <v>43657</v>
      </c>
      <c r="V60" s="93">
        <v>0.35416666666666669</v>
      </c>
      <c r="W60" s="89" t="s">
        <v>74</v>
      </c>
      <c r="X60" s="89" t="s">
        <v>75</v>
      </c>
      <c r="Y60" s="80" t="s">
        <v>75</v>
      </c>
      <c r="Z60" s="80" t="s">
        <v>74</v>
      </c>
      <c r="AA60" s="174">
        <v>43658</v>
      </c>
      <c r="AB60" s="80">
        <f t="shared" ca="1" si="5"/>
        <v>1</v>
      </c>
      <c r="AC60" s="89">
        <v>6</v>
      </c>
      <c r="AD60" s="89">
        <v>0</v>
      </c>
      <c r="AE60" s="92">
        <v>0</v>
      </c>
      <c r="AF60" s="89" t="s">
        <v>76</v>
      </c>
      <c r="AG60" s="89">
        <v>0</v>
      </c>
      <c r="AH60" s="92">
        <v>0</v>
      </c>
      <c r="AI60" s="92">
        <v>2102202.5395</v>
      </c>
      <c r="AJ60" s="92">
        <f>IF(OR(Processos!$H60="Alienação",Processos!$H60="Concessão"),"",(N60-AI60)-(AE60+AH60))</f>
        <v>137237.19050000003</v>
      </c>
      <c r="AK60" s="94">
        <f t="shared" si="4"/>
        <v>6.1281930771139803E-2</v>
      </c>
      <c r="AL60" s="82" t="s">
        <v>78</v>
      </c>
      <c r="AM60" s="95"/>
      <c r="AN60" s="61"/>
    </row>
    <row r="61" spans="1:40" ht="24.95" customHeight="1" x14ac:dyDescent="0.25">
      <c r="B61" s="78">
        <f t="shared" si="2"/>
        <v>53</v>
      </c>
      <c r="C61" s="79" t="s">
        <v>322</v>
      </c>
      <c r="D61" s="80" t="s">
        <v>66</v>
      </c>
      <c r="E61" s="80" t="s">
        <v>67</v>
      </c>
      <c r="F61" s="80" t="s">
        <v>323</v>
      </c>
      <c r="G61" s="80" t="s">
        <v>252</v>
      </c>
      <c r="H61" s="80" t="s">
        <v>13</v>
      </c>
      <c r="I61" s="80" t="s">
        <v>324</v>
      </c>
      <c r="J61" s="80" t="s">
        <v>325</v>
      </c>
      <c r="K61" s="81">
        <v>43609</v>
      </c>
      <c r="L61" s="82" t="s">
        <v>92</v>
      </c>
      <c r="M61" s="80" t="s">
        <v>139</v>
      </c>
      <c r="N61" s="83">
        <v>99515.05</v>
      </c>
      <c r="O61" s="80">
        <v>13</v>
      </c>
      <c r="P61" s="80">
        <v>1</v>
      </c>
      <c r="Q61" s="80" t="s">
        <v>74</v>
      </c>
      <c r="R61" s="80" t="s">
        <v>75</v>
      </c>
      <c r="S61" s="80" t="s">
        <v>74</v>
      </c>
      <c r="T61" s="80" t="s">
        <v>74</v>
      </c>
      <c r="U61" s="81">
        <v>43605</v>
      </c>
      <c r="V61" s="84">
        <v>0.375</v>
      </c>
      <c r="W61" s="80" t="s">
        <v>74</v>
      </c>
      <c r="X61" s="80" t="s">
        <v>75</v>
      </c>
      <c r="Y61" s="80" t="s">
        <v>75</v>
      </c>
      <c r="Z61" s="80" t="s">
        <v>74</v>
      </c>
      <c r="AA61" s="173">
        <v>43607</v>
      </c>
      <c r="AB61" s="80">
        <f t="shared" ca="1" si="5"/>
        <v>2</v>
      </c>
      <c r="AC61" s="80">
        <v>13</v>
      </c>
      <c r="AD61" s="80">
        <v>0</v>
      </c>
      <c r="AE61" s="83">
        <v>0</v>
      </c>
      <c r="AF61" s="80" t="s">
        <v>76</v>
      </c>
      <c r="AG61" s="80">
        <v>0</v>
      </c>
      <c r="AH61" s="83">
        <v>0</v>
      </c>
      <c r="AI61" s="83">
        <v>94009.52</v>
      </c>
      <c r="AJ61" s="83">
        <f>IF(OR(Processos!$H61="Alienação",Processos!$H61="Concessão"),"",(N61-AI61)-(AE61+AH61))</f>
        <v>5505.5299999999988</v>
      </c>
      <c r="AK61" s="86">
        <f t="shared" si="4"/>
        <v>5.5323591758231531E-2</v>
      </c>
      <c r="AL61" s="82" t="s">
        <v>78</v>
      </c>
      <c r="AM61" s="85"/>
      <c r="AN61" s="61"/>
    </row>
    <row r="62" spans="1:40" ht="24.95" customHeight="1" x14ac:dyDescent="0.25">
      <c r="B62" s="78">
        <f t="shared" si="2"/>
        <v>54</v>
      </c>
      <c r="C62" s="88" t="s">
        <v>326</v>
      </c>
      <c r="D62" s="89" t="s">
        <v>327</v>
      </c>
      <c r="E62" s="89" t="s">
        <v>328</v>
      </c>
      <c r="F62" s="89" t="s">
        <v>204</v>
      </c>
      <c r="G62" s="89" t="s">
        <v>76</v>
      </c>
      <c r="H62" s="89" t="s">
        <v>10</v>
      </c>
      <c r="I62" s="89" t="s">
        <v>330</v>
      </c>
      <c r="J62" s="89" t="s">
        <v>145</v>
      </c>
      <c r="K62" s="90">
        <v>43643</v>
      </c>
      <c r="L62" s="91" t="s">
        <v>400</v>
      </c>
      <c r="M62" s="89" t="s">
        <v>265</v>
      </c>
      <c r="N62" s="92">
        <v>140701.62</v>
      </c>
      <c r="O62" s="89">
        <v>1</v>
      </c>
      <c r="P62" s="89">
        <v>1</v>
      </c>
      <c r="Q62" s="89" t="s">
        <v>74</v>
      </c>
      <c r="R62" s="89" t="s">
        <v>75</v>
      </c>
      <c r="S62" s="89" t="s">
        <v>74</v>
      </c>
      <c r="T62" s="89" t="s">
        <v>75</v>
      </c>
      <c r="U62" s="90">
        <v>43622</v>
      </c>
      <c r="V62" s="93" t="s">
        <v>447</v>
      </c>
      <c r="W62" s="89" t="s">
        <v>74</v>
      </c>
      <c r="X62" s="89" t="s">
        <v>75</v>
      </c>
      <c r="Y62" s="89" t="s">
        <v>75</v>
      </c>
      <c r="Z62" s="89" t="s">
        <v>74</v>
      </c>
      <c r="AA62" s="174">
        <v>43642</v>
      </c>
      <c r="AB62" s="89">
        <v>0</v>
      </c>
      <c r="AC62" s="89">
        <v>1</v>
      </c>
      <c r="AD62" s="89">
        <v>0</v>
      </c>
      <c r="AE62" s="92">
        <v>0</v>
      </c>
      <c r="AF62" s="89" t="s">
        <v>76</v>
      </c>
      <c r="AG62" s="89">
        <v>0</v>
      </c>
      <c r="AH62" s="92">
        <v>0</v>
      </c>
      <c r="AI62" s="92">
        <v>137887.57999999999</v>
      </c>
      <c r="AJ62" s="92">
        <f>IF(OR(Processos!$H62="Alienação",Processos!$H62="Concessão"),"",(N62-AI62)-(AE62+AH62))</f>
        <v>2814.0400000000081</v>
      </c>
      <c r="AK62" s="94">
        <f t="shared" si="4"/>
        <v>2.0000054015014243E-2</v>
      </c>
      <c r="AL62" s="82" t="s">
        <v>78</v>
      </c>
      <c r="AM62" s="95"/>
      <c r="AN62" s="61"/>
    </row>
    <row r="63" spans="1:40" ht="24.95" customHeight="1" x14ac:dyDescent="0.25">
      <c r="B63" s="78">
        <f t="shared" si="2"/>
        <v>55</v>
      </c>
      <c r="C63" s="79" t="s">
        <v>237</v>
      </c>
      <c r="D63" s="80" t="s">
        <v>390</v>
      </c>
      <c r="E63" s="80" t="s">
        <v>331</v>
      </c>
      <c r="F63" s="80" t="s">
        <v>332</v>
      </c>
      <c r="G63" s="80" t="s">
        <v>76</v>
      </c>
      <c r="H63" s="80" t="s">
        <v>8</v>
      </c>
      <c r="I63" s="89" t="s">
        <v>239</v>
      </c>
      <c r="J63" s="80" t="s">
        <v>91</v>
      </c>
      <c r="K63" s="81">
        <v>43588</v>
      </c>
      <c r="L63" s="91" t="s">
        <v>552</v>
      </c>
      <c r="M63" s="80" t="s">
        <v>265</v>
      </c>
      <c r="N63" s="83">
        <v>1200</v>
      </c>
      <c r="O63" s="80">
        <v>1</v>
      </c>
      <c r="P63" s="80">
        <v>1</v>
      </c>
      <c r="Q63" s="80" t="s">
        <v>74</v>
      </c>
      <c r="R63" s="80" t="s">
        <v>75</v>
      </c>
      <c r="S63" s="80" t="s">
        <v>74</v>
      </c>
      <c r="T63" s="80" t="s">
        <v>75</v>
      </c>
      <c r="U63" s="81">
        <v>43585</v>
      </c>
      <c r="V63" s="84" t="s">
        <v>333</v>
      </c>
      <c r="W63" s="80" t="s">
        <v>74</v>
      </c>
      <c r="X63" s="80" t="s">
        <v>75</v>
      </c>
      <c r="Y63" s="80" t="s">
        <v>75</v>
      </c>
      <c r="Z63" s="80" t="s">
        <v>74</v>
      </c>
      <c r="AA63" s="173">
        <v>43585</v>
      </c>
      <c r="AB63" s="80">
        <f ca="1">IF(U63="","",IF(AA63="",TODAY()-U63,IF(AA63-U63,AA63-U63,0)))</f>
        <v>0</v>
      </c>
      <c r="AC63" s="80">
        <v>0</v>
      </c>
      <c r="AD63" s="80">
        <v>0</v>
      </c>
      <c r="AE63" s="83">
        <v>0</v>
      </c>
      <c r="AF63" s="80" t="s">
        <v>76</v>
      </c>
      <c r="AG63" s="80">
        <v>1</v>
      </c>
      <c r="AH63" s="83">
        <v>1200</v>
      </c>
      <c r="AI63" s="83"/>
      <c r="AJ63" s="83" t="str">
        <f>IF(OR(Processos!$H63="Alienação",Processos!$H63="Concessão"),"",(N63-AI63)-(AE63+AH63))</f>
        <v/>
      </c>
      <c r="AK63" s="86">
        <v>0</v>
      </c>
      <c r="AL63" s="82" t="s">
        <v>110</v>
      </c>
      <c r="AM63" s="85" t="s">
        <v>246</v>
      </c>
      <c r="AN63" s="61"/>
    </row>
    <row r="64" spans="1:40" ht="24.95" customHeight="1" x14ac:dyDescent="0.25">
      <c r="B64" s="78">
        <f t="shared" si="2"/>
        <v>56</v>
      </c>
      <c r="C64" s="88" t="s">
        <v>298</v>
      </c>
      <c r="D64" s="89" t="s">
        <v>119</v>
      </c>
      <c r="E64" s="89" t="s">
        <v>120</v>
      </c>
      <c r="F64" s="89" t="s">
        <v>334</v>
      </c>
      <c r="G64" s="89" t="s">
        <v>76</v>
      </c>
      <c r="H64" s="89" t="s">
        <v>13</v>
      </c>
      <c r="I64" s="89" t="s">
        <v>300</v>
      </c>
      <c r="J64" s="89" t="s">
        <v>301</v>
      </c>
      <c r="K64" s="90">
        <v>43593</v>
      </c>
      <c r="L64" s="91" t="s">
        <v>552</v>
      </c>
      <c r="M64" s="89" t="s">
        <v>117</v>
      </c>
      <c r="N64" s="92">
        <v>93132235.200000003</v>
      </c>
      <c r="O64" s="89">
        <v>8</v>
      </c>
      <c r="P64" s="89">
        <v>1</v>
      </c>
      <c r="Q64" s="89"/>
      <c r="R64" s="89"/>
      <c r="S64" s="89"/>
      <c r="T64" s="89"/>
      <c r="U64" s="90">
        <v>43593</v>
      </c>
      <c r="V64" s="93">
        <v>0.375</v>
      </c>
      <c r="W64" s="89"/>
      <c r="X64" s="89"/>
      <c r="Y64" s="89"/>
      <c r="Z64" s="89"/>
      <c r="AA64" s="174">
        <v>43593</v>
      </c>
      <c r="AB64" s="89">
        <f ca="1">IF(U64="","",IF(AA64="",TODAY()-U64,IF(AA64-U64,AA64-U64,0)))</f>
        <v>0</v>
      </c>
      <c r="AC64" s="89">
        <v>0</v>
      </c>
      <c r="AD64" s="89">
        <v>0</v>
      </c>
      <c r="AE64" s="92">
        <v>0</v>
      </c>
      <c r="AF64" s="89" t="s">
        <v>76</v>
      </c>
      <c r="AG64" s="89">
        <v>8</v>
      </c>
      <c r="AH64" s="229">
        <v>93132235.200000003</v>
      </c>
      <c r="AI64" s="92"/>
      <c r="AJ64" s="229">
        <f>IF(OR(Processos!$H64="Alienação",Processos!$H64="Concessão"),"",(N64-AI64)-(AE64+AH64))</f>
        <v>0</v>
      </c>
      <c r="AK64" s="94">
        <f>IF(ISERROR((AJ64*100)/N64/100),"",(AJ64*100)/N64/100)</f>
        <v>0</v>
      </c>
      <c r="AL64" s="91" t="s">
        <v>110</v>
      </c>
      <c r="AM64" s="95" t="s">
        <v>246</v>
      </c>
      <c r="AN64" s="61"/>
    </row>
    <row r="65" spans="1:16384" ht="24.95" customHeight="1" x14ac:dyDescent="0.25">
      <c r="B65" s="78">
        <f t="shared" si="2"/>
        <v>57</v>
      </c>
      <c r="C65" s="79" t="s">
        <v>335</v>
      </c>
      <c r="D65" s="80" t="s">
        <v>390</v>
      </c>
      <c r="E65" s="80" t="s">
        <v>331</v>
      </c>
      <c r="F65" s="80" t="s">
        <v>336</v>
      </c>
      <c r="G65" s="80" t="s">
        <v>76</v>
      </c>
      <c r="H65" s="80" t="s">
        <v>8</v>
      </c>
      <c r="I65" s="80" t="s">
        <v>337</v>
      </c>
      <c r="J65" s="80" t="s">
        <v>116</v>
      </c>
      <c r="K65" s="81">
        <v>43591</v>
      </c>
      <c r="L65" s="82" t="s">
        <v>171</v>
      </c>
      <c r="M65" s="80" t="s">
        <v>139</v>
      </c>
      <c r="N65" s="83">
        <v>30094.560000000001</v>
      </c>
      <c r="O65" s="80">
        <v>1</v>
      </c>
      <c r="P65" s="80">
        <v>0</v>
      </c>
      <c r="Q65" s="80" t="s">
        <v>74</v>
      </c>
      <c r="R65" s="80" t="s">
        <v>75</v>
      </c>
      <c r="S65" s="80" t="s">
        <v>74</v>
      </c>
      <c r="T65" s="80" t="s">
        <v>75</v>
      </c>
      <c r="U65" s="81">
        <v>43609</v>
      </c>
      <c r="V65" s="84">
        <v>0.375</v>
      </c>
      <c r="W65" s="80" t="s">
        <v>74</v>
      </c>
      <c r="X65" s="80" t="s">
        <v>75</v>
      </c>
      <c r="Y65" s="80" t="s">
        <v>75</v>
      </c>
      <c r="Z65" s="80" t="s">
        <v>74</v>
      </c>
      <c r="AA65" s="173">
        <v>43609</v>
      </c>
      <c r="AB65" s="80">
        <f ca="1">IF(U65="","",IF(AA65="",TODAY()-U65,IF(AA65-U65,AA65-U65,0)))</f>
        <v>0</v>
      </c>
      <c r="AC65" s="80">
        <v>1</v>
      </c>
      <c r="AD65" s="80">
        <v>0</v>
      </c>
      <c r="AE65" s="83">
        <v>0</v>
      </c>
      <c r="AF65" s="80" t="s">
        <v>76</v>
      </c>
      <c r="AG65" s="80">
        <v>0</v>
      </c>
      <c r="AH65" s="83">
        <v>0</v>
      </c>
      <c r="AI65" s="83">
        <v>67712.759999999995</v>
      </c>
      <c r="AJ65" s="83" t="str">
        <f>IF(OR(Processos!$H65="Alienação",Processos!$H65="Concessão"),"",(N65-AI65)-(AE65+AH65))</f>
        <v/>
      </c>
      <c r="AK65" s="86" t="str">
        <f>IF(ISERROR((AJ65*100)/N65/100),"",(AJ65*100)/N65/100)</f>
        <v/>
      </c>
      <c r="AL65" s="91" t="s">
        <v>78</v>
      </c>
      <c r="AM65" s="85"/>
      <c r="AN65" s="61"/>
    </row>
    <row r="66" spans="1:16384" s="182" customFormat="1" ht="24.95" customHeight="1" x14ac:dyDescent="0.25">
      <c r="A66" s="183"/>
      <c r="B66" s="78">
        <f t="shared" si="2"/>
        <v>58</v>
      </c>
      <c r="C66" s="185" t="s">
        <v>237</v>
      </c>
      <c r="D66" s="186" t="s">
        <v>390</v>
      </c>
      <c r="E66" s="186" t="s">
        <v>331</v>
      </c>
      <c r="F66" s="186" t="s">
        <v>446</v>
      </c>
      <c r="G66" s="186" t="s">
        <v>76</v>
      </c>
      <c r="H66" s="186" t="s">
        <v>8</v>
      </c>
      <c r="I66" s="186" t="s">
        <v>239</v>
      </c>
      <c r="J66" s="186" t="s">
        <v>91</v>
      </c>
      <c r="K66" s="187">
        <v>43605</v>
      </c>
      <c r="L66" s="188" t="s">
        <v>240</v>
      </c>
      <c r="M66" s="186" t="s">
        <v>265</v>
      </c>
      <c r="N66" s="189">
        <v>1200</v>
      </c>
      <c r="O66" s="186">
        <v>1</v>
      </c>
      <c r="P66" s="186">
        <v>1</v>
      </c>
      <c r="Q66" s="186" t="s">
        <v>74</v>
      </c>
      <c r="R66" s="186" t="s">
        <v>75</v>
      </c>
      <c r="S66" s="186" t="s">
        <v>74</v>
      </c>
      <c r="T66" s="186" t="s">
        <v>75</v>
      </c>
      <c r="U66" s="187">
        <v>43605</v>
      </c>
      <c r="V66" s="190">
        <v>0.375</v>
      </c>
      <c r="W66" s="186" t="s">
        <v>74</v>
      </c>
      <c r="X66" s="186" t="s">
        <v>75</v>
      </c>
      <c r="Y66" s="186" t="s">
        <v>75</v>
      </c>
      <c r="Z66" s="186" t="s">
        <v>74</v>
      </c>
      <c r="AA66" s="191">
        <v>43605</v>
      </c>
      <c r="AB66" s="186">
        <v>0</v>
      </c>
      <c r="AC66" s="186">
        <v>0</v>
      </c>
      <c r="AD66" s="186">
        <v>0</v>
      </c>
      <c r="AE66" s="189">
        <v>0</v>
      </c>
      <c r="AF66" s="186" t="s">
        <v>76</v>
      </c>
      <c r="AG66" s="186">
        <v>1</v>
      </c>
      <c r="AH66" s="189">
        <v>1200</v>
      </c>
      <c r="AI66" s="189"/>
      <c r="AJ66" s="189">
        <v>0</v>
      </c>
      <c r="AK66" s="192">
        <v>0</v>
      </c>
      <c r="AL66" s="82" t="s">
        <v>110</v>
      </c>
      <c r="AM66" s="193" t="s">
        <v>448</v>
      </c>
      <c r="AN66" s="183"/>
      <c r="AO66" s="184"/>
      <c r="AP66" s="185"/>
      <c r="AQ66" s="186"/>
      <c r="AR66" s="186"/>
      <c r="AS66" s="186"/>
      <c r="AT66" s="186"/>
      <c r="AU66" s="186"/>
      <c r="AV66" s="186"/>
      <c r="AW66" s="186"/>
      <c r="AX66" s="187"/>
      <c r="AY66" s="188"/>
      <c r="AZ66" s="186"/>
      <c r="BA66" s="189"/>
      <c r="BB66" s="186"/>
      <c r="BC66" s="186"/>
      <c r="BD66" s="186"/>
      <c r="BE66" s="186"/>
      <c r="BF66" s="186"/>
      <c r="BG66" s="186"/>
      <c r="BH66" s="187"/>
      <c r="BI66" s="190"/>
      <c r="BJ66" s="186"/>
      <c r="BK66" s="186"/>
      <c r="BL66" s="186"/>
      <c r="BM66" s="186"/>
      <c r="BN66" s="191"/>
      <c r="BO66" s="186"/>
      <c r="BP66" s="186"/>
      <c r="BQ66" s="186"/>
      <c r="BR66" s="189"/>
      <c r="BS66" s="186"/>
      <c r="BT66" s="186"/>
      <c r="BU66" s="189"/>
      <c r="BV66" s="189"/>
      <c r="BW66" s="189"/>
      <c r="BX66" s="192"/>
      <c r="BY66" s="188"/>
      <c r="BZ66" s="193"/>
      <c r="CA66" s="183"/>
      <c r="CB66" s="184"/>
      <c r="CC66" s="185"/>
      <c r="CD66" s="186"/>
      <c r="CE66" s="186"/>
      <c r="CF66" s="186"/>
      <c r="CG66" s="186"/>
      <c r="CH66" s="186"/>
      <c r="CI66" s="186"/>
      <c r="CJ66" s="186"/>
      <c r="CK66" s="187"/>
      <c r="CL66" s="188"/>
      <c r="CM66" s="186"/>
      <c r="CN66" s="189"/>
      <c r="CO66" s="186"/>
      <c r="CP66" s="186"/>
      <c r="CQ66" s="186"/>
      <c r="CR66" s="186"/>
      <c r="CS66" s="186"/>
      <c r="CT66" s="186"/>
      <c r="CU66" s="187"/>
      <c r="CV66" s="190"/>
      <c r="CW66" s="186"/>
      <c r="CX66" s="186"/>
      <c r="CY66" s="186"/>
      <c r="CZ66" s="186"/>
      <c r="DA66" s="191"/>
      <c r="DB66" s="186"/>
      <c r="DC66" s="186"/>
      <c r="DD66" s="186"/>
      <c r="DE66" s="189"/>
      <c r="DF66" s="186"/>
      <c r="DG66" s="186"/>
      <c r="DH66" s="189"/>
      <c r="DI66" s="189"/>
      <c r="DJ66" s="189"/>
      <c r="DK66" s="192"/>
      <c r="DL66" s="188"/>
      <c r="DM66" s="193"/>
      <c r="DN66" s="183"/>
      <c r="DO66" s="184"/>
      <c r="DP66" s="185"/>
      <c r="DQ66" s="186"/>
      <c r="DR66" s="186"/>
      <c r="DS66" s="186"/>
      <c r="DT66" s="186"/>
      <c r="DU66" s="186"/>
      <c r="DV66" s="186"/>
      <c r="DW66" s="186"/>
      <c r="DX66" s="187"/>
      <c r="DY66" s="188"/>
      <c r="DZ66" s="186"/>
      <c r="EA66" s="189"/>
      <c r="EB66" s="186"/>
      <c r="EC66" s="186"/>
      <c r="ED66" s="186"/>
      <c r="EE66" s="186"/>
      <c r="EF66" s="186"/>
      <c r="EG66" s="186"/>
      <c r="EH66" s="187"/>
      <c r="EI66" s="190"/>
      <c r="EJ66" s="186"/>
      <c r="EK66" s="186"/>
      <c r="EL66" s="186"/>
      <c r="EM66" s="186"/>
      <c r="EN66" s="191"/>
      <c r="EO66" s="186"/>
      <c r="EP66" s="186"/>
      <c r="EQ66" s="186"/>
      <c r="ER66" s="189"/>
      <c r="ES66" s="186"/>
      <c r="ET66" s="186"/>
      <c r="EU66" s="189"/>
      <c r="EV66" s="189"/>
      <c r="EW66" s="189"/>
      <c r="EX66" s="192"/>
      <c r="EY66" s="188"/>
      <c r="EZ66" s="193"/>
      <c r="FA66" s="183"/>
      <c r="FB66" s="184"/>
      <c r="FC66" s="185"/>
      <c r="FD66" s="186"/>
      <c r="FE66" s="186"/>
      <c r="FF66" s="186"/>
      <c r="FG66" s="186"/>
      <c r="FH66" s="186"/>
      <c r="FI66" s="186"/>
      <c r="FJ66" s="186"/>
      <c r="FK66" s="187"/>
      <c r="FL66" s="188"/>
      <c r="FM66" s="186"/>
      <c r="FN66" s="189"/>
      <c r="FO66" s="186"/>
      <c r="FP66" s="186"/>
      <c r="FQ66" s="186"/>
      <c r="FR66" s="186"/>
      <c r="FS66" s="186"/>
      <c r="FT66" s="186"/>
      <c r="FU66" s="187"/>
      <c r="FV66" s="190"/>
      <c r="FW66" s="186"/>
      <c r="FX66" s="186"/>
      <c r="FY66" s="186"/>
      <c r="FZ66" s="186"/>
      <c r="GA66" s="191"/>
      <c r="GB66" s="186"/>
      <c r="GC66" s="186"/>
      <c r="GD66" s="186"/>
      <c r="GE66" s="189"/>
      <c r="GF66" s="186"/>
      <c r="GG66" s="186"/>
      <c r="GH66" s="189"/>
      <c r="GI66" s="189"/>
      <c r="GJ66" s="189"/>
      <c r="GK66" s="192"/>
      <c r="GL66" s="188"/>
      <c r="GM66" s="193"/>
      <c r="GN66" s="183"/>
      <c r="GO66" s="184"/>
      <c r="GP66" s="185"/>
      <c r="GQ66" s="186"/>
      <c r="GR66" s="186"/>
      <c r="GS66" s="186"/>
      <c r="GT66" s="186"/>
      <c r="GU66" s="186"/>
      <c r="GV66" s="186"/>
      <c r="GW66" s="186"/>
      <c r="GX66" s="187"/>
      <c r="GY66" s="188"/>
      <c r="GZ66" s="186"/>
      <c r="HA66" s="189"/>
      <c r="HB66" s="186"/>
      <c r="HC66" s="186"/>
      <c r="HD66" s="186"/>
      <c r="HE66" s="186"/>
      <c r="HF66" s="186"/>
      <c r="HG66" s="186"/>
      <c r="HH66" s="187"/>
      <c r="HI66" s="190"/>
      <c r="HJ66" s="186"/>
      <c r="HK66" s="186"/>
      <c r="HL66" s="186"/>
      <c r="HM66" s="186"/>
      <c r="HN66" s="191"/>
      <c r="HO66" s="186"/>
      <c r="HP66" s="186"/>
      <c r="HQ66" s="186"/>
      <c r="HR66" s="189"/>
      <c r="HS66" s="186"/>
      <c r="HT66" s="186"/>
      <c r="HU66" s="189"/>
      <c r="HV66" s="189"/>
      <c r="HW66" s="189"/>
      <c r="HX66" s="192"/>
      <c r="HY66" s="188"/>
      <c r="HZ66" s="193"/>
      <c r="IA66" s="183"/>
      <c r="IB66" s="184"/>
      <c r="IC66" s="185"/>
      <c r="ID66" s="186"/>
      <c r="IE66" s="186"/>
      <c r="IF66" s="186"/>
      <c r="IG66" s="186"/>
      <c r="IH66" s="186"/>
      <c r="II66" s="186"/>
      <c r="IJ66" s="186"/>
      <c r="IK66" s="187"/>
      <c r="IL66" s="188"/>
      <c r="IM66" s="186"/>
      <c r="IN66" s="189"/>
      <c r="IO66" s="186"/>
      <c r="IP66" s="186"/>
      <c r="IQ66" s="186"/>
      <c r="IR66" s="186"/>
      <c r="IS66" s="186"/>
      <c r="IT66" s="186"/>
      <c r="IU66" s="187"/>
      <c r="IV66" s="190"/>
      <c r="IW66" s="186"/>
      <c r="IX66" s="186"/>
      <c r="IY66" s="186"/>
      <c r="IZ66" s="186"/>
      <c r="JA66" s="191"/>
      <c r="JB66" s="186"/>
      <c r="JC66" s="186"/>
      <c r="JD66" s="186"/>
      <c r="JE66" s="189"/>
      <c r="JF66" s="186"/>
      <c r="JG66" s="186"/>
      <c r="JH66" s="189"/>
      <c r="JI66" s="189"/>
      <c r="JJ66" s="189"/>
      <c r="JK66" s="192"/>
      <c r="JL66" s="188"/>
      <c r="JM66" s="193"/>
      <c r="JN66" s="183"/>
      <c r="JO66" s="184"/>
      <c r="JP66" s="185"/>
      <c r="JQ66" s="186"/>
      <c r="JR66" s="186"/>
      <c r="JS66" s="186"/>
      <c r="JT66" s="186"/>
      <c r="JU66" s="186"/>
      <c r="JV66" s="186"/>
      <c r="JW66" s="186"/>
      <c r="JX66" s="187"/>
      <c r="JY66" s="188"/>
      <c r="JZ66" s="186"/>
      <c r="KA66" s="189"/>
      <c r="KB66" s="186"/>
      <c r="KC66" s="186"/>
      <c r="KD66" s="186"/>
      <c r="KE66" s="186"/>
      <c r="KF66" s="186"/>
      <c r="KG66" s="186"/>
      <c r="KH66" s="187"/>
      <c r="KI66" s="190"/>
      <c r="KJ66" s="186"/>
      <c r="KK66" s="186"/>
      <c r="KL66" s="186"/>
      <c r="KM66" s="186"/>
      <c r="KN66" s="191"/>
      <c r="KO66" s="186"/>
      <c r="KP66" s="186"/>
      <c r="KQ66" s="186"/>
      <c r="KR66" s="189"/>
      <c r="KS66" s="186"/>
      <c r="KT66" s="186"/>
      <c r="KU66" s="189"/>
      <c r="KV66" s="189"/>
      <c r="KW66" s="189"/>
      <c r="KX66" s="192"/>
      <c r="KY66" s="188"/>
      <c r="KZ66" s="193"/>
      <c r="LA66" s="183"/>
      <c r="LB66" s="184"/>
      <c r="LC66" s="185"/>
      <c r="LD66" s="186"/>
      <c r="LE66" s="186"/>
      <c r="LF66" s="186"/>
      <c r="LG66" s="186"/>
      <c r="LH66" s="186"/>
      <c r="LI66" s="186"/>
      <c r="LJ66" s="186"/>
      <c r="LK66" s="187"/>
      <c r="LL66" s="188"/>
      <c r="LM66" s="186"/>
      <c r="LN66" s="189"/>
      <c r="LO66" s="186"/>
      <c r="LP66" s="186"/>
      <c r="LQ66" s="186"/>
      <c r="LR66" s="186"/>
      <c r="LS66" s="186"/>
      <c r="LT66" s="186"/>
      <c r="LU66" s="187"/>
      <c r="LV66" s="190"/>
      <c r="LW66" s="186"/>
      <c r="LX66" s="186"/>
      <c r="LY66" s="186"/>
      <c r="LZ66" s="186"/>
      <c r="MA66" s="191"/>
      <c r="MB66" s="186"/>
      <c r="MC66" s="186"/>
      <c r="MD66" s="186"/>
      <c r="ME66" s="189"/>
      <c r="MF66" s="186"/>
      <c r="MG66" s="186"/>
      <c r="MH66" s="189"/>
      <c r="MI66" s="189"/>
      <c r="MJ66" s="189"/>
      <c r="MK66" s="192"/>
      <c r="ML66" s="188"/>
      <c r="MM66" s="193"/>
      <c r="MN66" s="183"/>
      <c r="MO66" s="184"/>
      <c r="MP66" s="185"/>
      <c r="MQ66" s="186"/>
      <c r="MR66" s="186"/>
      <c r="MS66" s="186"/>
      <c r="MT66" s="186"/>
      <c r="MU66" s="186"/>
      <c r="MV66" s="186"/>
      <c r="MW66" s="186"/>
      <c r="MX66" s="187"/>
      <c r="MY66" s="188"/>
      <c r="MZ66" s="186"/>
      <c r="NA66" s="189"/>
      <c r="NB66" s="186"/>
      <c r="NC66" s="186"/>
      <c r="ND66" s="186"/>
      <c r="NE66" s="186"/>
      <c r="NF66" s="186"/>
      <c r="NG66" s="186"/>
      <c r="NH66" s="187"/>
      <c r="NI66" s="190"/>
      <c r="NJ66" s="186"/>
      <c r="NK66" s="186"/>
      <c r="NL66" s="186"/>
      <c r="NM66" s="186"/>
      <c r="NN66" s="191"/>
      <c r="NO66" s="186"/>
      <c r="NP66" s="186"/>
      <c r="NQ66" s="186"/>
      <c r="NR66" s="189"/>
      <c r="NS66" s="186"/>
      <c r="NT66" s="186"/>
      <c r="NU66" s="189"/>
      <c r="NV66" s="189"/>
      <c r="NW66" s="189"/>
      <c r="NX66" s="192"/>
      <c r="NY66" s="188"/>
      <c r="NZ66" s="193"/>
      <c r="OA66" s="183"/>
      <c r="OB66" s="184"/>
      <c r="OC66" s="185"/>
      <c r="OD66" s="186"/>
      <c r="OE66" s="186"/>
      <c r="OF66" s="186"/>
      <c r="OG66" s="186"/>
      <c r="OH66" s="186"/>
      <c r="OI66" s="186"/>
      <c r="OJ66" s="186"/>
      <c r="OK66" s="187"/>
      <c r="OL66" s="188"/>
      <c r="OM66" s="186"/>
      <c r="ON66" s="189"/>
      <c r="OO66" s="186"/>
      <c r="OP66" s="186"/>
      <c r="OQ66" s="186"/>
      <c r="OR66" s="186"/>
      <c r="OS66" s="186"/>
      <c r="OT66" s="186"/>
      <c r="OU66" s="187"/>
      <c r="OV66" s="190"/>
      <c r="OW66" s="186"/>
      <c r="OX66" s="186"/>
      <c r="OY66" s="186"/>
      <c r="OZ66" s="186"/>
      <c r="PA66" s="191"/>
      <c r="PB66" s="186"/>
      <c r="PC66" s="186"/>
      <c r="PD66" s="186"/>
      <c r="PE66" s="189"/>
      <c r="PF66" s="186"/>
      <c r="PG66" s="186"/>
      <c r="PH66" s="189"/>
      <c r="PI66" s="189"/>
      <c r="PJ66" s="189"/>
      <c r="PK66" s="192"/>
      <c r="PL66" s="188"/>
      <c r="PM66" s="193"/>
      <c r="PN66" s="183"/>
      <c r="PO66" s="184"/>
      <c r="PP66" s="185"/>
      <c r="PQ66" s="186"/>
      <c r="PR66" s="186"/>
      <c r="PS66" s="186"/>
      <c r="PT66" s="186"/>
      <c r="PU66" s="186"/>
      <c r="PV66" s="186"/>
      <c r="PW66" s="186"/>
      <c r="PX66" s="187"/>
      <c r="PY66" s="188"/>
      <c r="PZ66" s="186"/>
      <c r="QA66" s="189"/>
      <c r="QB66" s="186"/>
      <c r="QC66" s="186"/>
      <c r="QD66" s="186"/>
      <c r="QE66" s="186"/>
      <c r="QF66" s="186"/>
      <c r="QG66" s="186"/>
      <c r="QH66" s="187"/>
      <c r="QI66" s="190"/>
      <c r="QJ66" s="186"/>
      <c r="QK66" s="186"/>
      <c r="QL66" s="186"/>
      <c r="QM66" s="186"/>
      <c r="QN66" s="191"/>
      <c r="QO66" s="186"/>
      <c r="QP66" s="186"/>
      <c r="QQ66" s="186"/>
      <c r="QR66" s="189"/>
      <c r="QS66" s="186"/>
      <c r="QT66" s="186"/>
      <c r="QU66" s="189"/>
      <c r="QV66" s="189"/>
      <c r="QW66" s="189"/>
      <c r="QX66" s="192"/>
      <c r="QY66" s="188"/>
      <c r="QZ66" s="193"/>
      <c r="RA66" s="183"/>
      <c r="RB66" s="184"/>
      <c r="RC66" s="185"/>
      <c r="RD66" s="186"/>
      <c r="RE66" s="186"/>
      <c r="RF66" s="186"/>
      <c r="RG66" s="186"/>
      <c r="RH66" s="186"/>
      <c r="RI66" s="186"/>
      <c r="RJ66" s="186"/>
      <c r="RK66" s="187"/>
      <c r="RL66" s="188"/>
      <c r="RM66" s="186"/>
      <c r="RN66" s="189"/>
      <c r="RO66" s="186"/>
      <c r="RP66" s="186"/>
      <c r="RQ66" s="186"/>
      <c r="RR66" s="186"/>
      <c r="RS66" s="186"/>
      <c r="RT66" s="186"/>
      <c r="RU66" s="187"/>
      <c r="RV66" s="190"/>
      <c r="RW66" s="186"/>
      <c r="RX66" s="186"/>
      <c r="RY66" s="186"/>
      <c r="RZ66" s="186"/>
      <c r="SA66" s="191"/>
      <c r="SB66" s="186"/>
      <c r="SC66" s="186"/>
      <c r="SD66" s="186"/>
      <c r="SE66" s="189"/>
      <c r="SF66" s="186"/>
      <c r="SG66" s="186"/>
      <c r="SH66" s="189"/>
      <c r="SI66" s="189"/>
      <c r="SJ66" s="189"/>
      <c r="SK66" s="192"/>
      <c r="SL66" s="188"/>
      <c r="SM66" s="193"/>
      <c r="SN66" s="183"/>
      <c r="SO66" s="184"/>
      <c r="SP66" s="185"/>
      <c r="SQ66" s="186"/>
      <c r="SR66" s="186"/>
      <c r="SS66" s="186"/>
      <c r="ST66" s="186"/>
      <c r="SU66" s="186"/>
      <c r="SV66" s="186"/>
      <c r="SW66" s="186"/>
      <c r="SX66" s="187"/>
      <c r="SY66" s="188"/>
      <c r="SZ66" s="186"/>
      <c r="TA66" s="189"/>
      <c r="TB66" s="186"/>
      <c r="TC66" s="186"/>
      <c r="TD66" s="186"/>
      <c r="TE66" s="186"/>
      <c r="TF66" s="186"/>
      <c r="TG66" s="186"/>
      <c r="TH66" s="187"/>
      <c r="TI66" s="190"/>
      <c r="TJ66" s="186"/>
      <c r="TK66" s="186"/>
      <c r="TL66" s="186"/>
      <c r="TM66" s="186"/>
      <c r="TN66" s="191"/>
      <c r="TO66" s="186"/>
      <c r="TP66" s="186"/>
      <c r="TQ66" s="186"/>
      <c r="TR66" s="189"/>
      <c r="TS66" s="186"/>
      <c r="TT66" s="186"/>
      <c r="TU66" s="189"/>
      <c r="TV66" s="189"/>
      <c r="TW66" s="189"/>
      <c r="TX66" s="192"/>
      <c r="TY66" s="188"/>
      <c r="TZ66" s="193"/>
      <c r="UA66" s="183"/>
      <c r="UB66" s="184"/>
      <c r="UC66" s="185"/>
      <c r="UD66" s="186"/>
      <c r="UE66" s="186"/>
      <c r="UF66" s="186"/>
      <c r="UG66" s="186"/>
      <c r="UH66" s="186"/>
      <c r="UI66" s="186"/>
      <c r="UJ66" s="186"/>
      <c r="UK66" s="187"/>
      <c r="UL66" s="188"/>
      <c r="UM66" s="186"/>
      <c r="UN66" s="189"/>
      <c r="UO66" s="186"/>
      <c r="UP66" s="186"/>
      <c r="UQ66" s="186"/>
      <c r="UR66" s="186"/>
      <c r="US66" s="186"/>
      <c r="UT66" s="186"/>
      <c r="UU66" s="187"/>
      <c r="UV66" s="190"/>
      <c r="UW66" s="186"/>
      <c r="UX66" s="186"/>
      <c r="UY66" s="186"/>
      <c r="UZ66" s="186"/>
      <c r="VA66" s="191"/>
      <c r="VB66" s="186"/>
      <c r="VC66" s="186"/>
      <c r="VD66" s="186"/>
      <c r="VE66" s="189"/>
      <c r="VF66" s="186"/>
      <c r="VG66" s="186"/>
      <c r="VH66" s="189"/>
      <c r="VI66" s="189"/>
      <c r="VJ66" s="189"/>
      <c r="VK66" s="192"/>
      <c r="VL66" s="188"/>
      <c r="VM66" s="193"/>
      <c r="VN66" s="183"/>
      <c r="VO66" s="184"/>
      <c r="VP66" s="185"/>
      <c r="VQ66" s="186"/>
      <c r="VR66" s="186"/>
      <c r="VS66" s="186"/>
      <c r="VT66" s="186"/>
      <c r="VU66" s="186"/>
      <c r="VV66" s="186"/>
      <c r="VW66" s="186"/>
      <c r="VX66" s="187"/>
      <c r="VY66" s="188"/>
      <c r="VZ66" s="186"/>
      <c r="WA66" s="189"/>
      <c r="WB66" s="186"/>
      <c r="WC66" s="186"/>
      <c r="WD66" s="186"/>
      <c r="WE66" s="186"/>
      <c r="WF66" s="186"/>
      <c r="WG66" s="186"/>
      <c r="WH66" s="187"/>
      <c r="WI66" s="190"/>
      <c r="WJ66" s="186"/>
      <c r="WK66" s="186"/>
      <c r="WL66" s="186"/>
      <c r="WM66" s="186"/>
      <c r="WN66" s="191"/>
      <c r="WO66" s="186"/>
      <c r="WP66" s="186"/>
      <c r="WQ66" s="186"/>
      <c r="WR66" s="189"/>
      <c r="WS66" s="186"/>
      <c r="WT66" s="186"/>
      <c r="WU66" s="189"/>
      <c r="WV66" s="189"/>
      <c r="WW66" s="189"/>
      <c r="WX66" s="192"/>
      <c r="WY66" s="188"/>
      <c r="WZ66" s="193"/>
      <c r="XA66" s="183"/>
      <c r="XB66" s="184"/>
      <c r="XC66" s="185"/>
      <c r="XD66" s="186"/>
      <c r="XE66" s="186"/>
      <c r="XF66" s="186"/>
      <c r="XG66" s="186"/>
      <c r="XH66" s="186"/>
      <c r="XI66" s="186"/>
      <c r="XJ66" s="186"/>
      <c r="XK66" s="187"/>
      <c r="XL66" s="188"/>
      <c r="XM66" s="186"/>
      <c r="XN66" s="189"/>
      <c r="XO66" s="186"/>
      <c r="XP66" s="186"/>
      <c r="XQ66" s="186"/>
      <c r="XR66" s="186"/>
      <c r="XS66" s="186"/>
      <c r="XT66" s="186"/>
      <c r="XU66" s="187"/>
      <c r="XV66" s="190"/>
      <c r="XW66" s="186"/>
      <c r="XX66" s="186"/>
      <c r="XY66" s="186"/>
      <c r="XZ66" s="186"/>
      <c r="YA66" s="191"/>
      <c r="YB66" s="186"/>
      <c r="YC66" s="186"/>
      <c r="YD66" s="186"/>
      <c r="YE66" s="189"/>
      <c r="YF66" s="186"/>
      <c r="YG66" s="186"/>
      <c r="YH66" s="189"/>
      <c r="YI66" s="189"/>
      <c r="YJ66" s="189"/>
      <c r="YK66" s="192"/>
      <c r="YL66" s="188"/>
      <c r="YM66" s="193"/>
      <c r="YN66" s="183"/>
      <c r="YO66" s="184"/>
      <c r="YP66" s="185"/>
      <c r="YQ66" s="186"/>
      <c r="YR66" s="186"/>
      <c r="YS66" s="186"/>
      <c r="YT66" s="186"/>
      <c r="YU66" s="186"/>
      <c r="YV66" s="186"/>
      <c r="YW66" s="186"/>
      <c r="YX66" s="187"/>
      <c r="YY66" s="188"/>
      <c r="YZ66" s="186"/>
      <c r="ZA66" s="189"/>
      <c r="ZB66" s="186"/>
      <c r="ZC66" s="186"/>
      <c r="ZD66" s="186"/>
      <c r="ZE66" s="186"/>
      <c r="ZF66" s="186"/>
      <c r="ZG66" s="186"/>
      <c r="ZH66" s="187"/>
      <c r="ZI66" s="190"/>
      <c r="ZJ66" s="186"/>
      <c r="ZK66" s="186"/>
      <c r="ZL66" s="186"/>
      <c r="ZM66" s="186"/>
      <c r="ZN66" s="191"/>
      <c r="ZO66" s="186"/>
      <c r="ZP66" s="186"/>
      <c r="ZQ66" s="186"/>
      <c r="ZR66" s="189"/>
      <c r="ZS66" s="186"/>
      <c r="ZT66" s="186"/>
      <c r="ZU66" s="189"/>
      <c r="ZV66" s="189"/>
      <c r="ZW66" s="189"/>
      <c r="ZX66" s="192"/>
      <c r="ZY66" s="188"/>
      <c r="ZZ66" s="193"/>
      <c r="AAA66" s="183"/>
      <c r="AAB66" s="184"/>
      <c r="AAC66" s="185"/>
      <c r="AAD66" s="186"/>
      <c r="AAE66" s="186"/>
      <c r="AAF66" s="186"/>
      <c r="AAG66" s="186"/>
      <c r="AAH66" s="186"/>
      <c r="AAI66" s="186"/>
      <c r="AAJ66" s="186"/>
      <c r="AAK66" s="187"/>
      <c r="AAL66" s="188"/>
      <c r="AAM66" s="186"/>
      <c r="AAN66" s="189"/>
      <c r="AAO66" s="186"/>
      <c r="AAP66" s="186"/>
      <c r="AAQ66" s="186"/>
      <c r="AAR66" s="186"/>
      <c r="AAS66" s="186"/>
      <c r="AAT66" s="186"/>
      <c r="AAU66" s="187"/>
      <c r="AAV66" s="190"/>
      <c r="AAW66" s="186"/>
      <c r="AAX66" s="186"/>
      <c r="AAY66" s="186"/>
      <c r="AAZ66" s="186"/>
      <c r="ABA66" s="191"/>
      <c r="ABB66" s="186"/>
      <c r="ABC66" s="186"/>
      <c r="ABD66" s="186"/>
      <c r="ABE66" s="189"/>
      <c r="ABF66" s="186"/>
      <c r="ABG66" s="186"/>
      <c r="ABH66" s="189"/>
      <c r="ABI66" s="189"/>
      <c r="ABJ66" s="189"/>
      <c r="ABK66" s="192"/>
      <c r="ABL66" s="188"/>
      <c r="ABM66" s="193"/>
      <c r="ABN66" s="183"/>
      <c r="ABO66" s="184"/>
      <c r="ABP66" s="185"/>
      <c r="ABQ66" s="186"/>
      <c r="ABR66" s="186"/>
      <c r="ABS66" s="186"/>
      <c r="ABT66" s="186"/>
      <c r="ABU66" s="186"/>
      <c r="ABV66" s="186"/>
      <c r="ABW66" s="186"/>
      <c r="ABX66" s="187"/>
      <c r="ABY66" s="188"/>
      <c r="ABZ66" s="186"/>
      <c r="ACA66" s="189"/>
      <c r="ACB66" s="186"/>
      <c r="ACC66" s="186"/>
      <c r="ACD66" s="186"/>
      <c r="ACE66" s="186"/>
      <c r="ACF66" s="186"/>
      <c r="ACG66" s="186"/>
      <c r="ACH66" s="187"/>
      <c r="ACI66" s="190"/>
      <c r="ACJ66" s="186"/>
      <c r="ACK66" s="186"/>
      <c r="ACL66" s="186"/>
      <c r="ACM66" s="186"/>
      <c r="ACN66" s="191"/>
      <c r="ACO66" s="186"/>
      <c r="ACP66" s="186"/>
      <c r="ACQ66" s="186"/>
      <c r="ACR66" s="189"/>
      <c r="ACS66" s="186"/>
      <c r="ACT66" s="186"/>
      <c r="ACU66" s="189"/>
      <c r="ACV66" s="189"/>
      <c r="ACW66" s="189"/>
      <c r="ACX66" s="192"/>
      <c r="ACY66" s="188"/>
      <c r="ACZ66" s="193"/>
      <c r="ADA66" s="183"/>
      <c r="ADB66" s="184"/>
      <c r="ADC66" s="185"/>
      <c r="ADD66" s="186"/>
      <c r="ADE66" s="186"/>
      <c r="ADF66" s="186"/>
      <c r="ADG66" s="186"/>
      <c r="ADH66" s="186"/>
      <c r="ADI66" s="186"/>
      <c r="ADJ66" s="186"/>
      <c r="ADK66" s="187"/>
      <c r="ADL66" s="188"/>
      <c r="ADM66" s="186"/>
      <c r="ADN66" s="189"/>
      <c r="ADO66" s="186"/>
      <c r="ADP66" s="186"/>
      <c r="ADQ66" s="186"/>
      <c r="ADR66" s="186"/>
      <c r="ADS66" s="186"/>
      <c r="ADT66" s="186"/>
      <c r="ADU66" s="187"/>
      <c r="ADV66" s="190"/>
      <c r="ADW66" s="186"/>
      <c r="ADX66" s="186"/>
      <c r="ADY66" s="186"/>
      <c r="ADZ66" s="186"/>
      <c r="AEA66" s="191"/>
      <c r="AEB66" s="186"/>
      <c r="AEC66" s="186"/>
      <c r="AED66" s="186"/>
      <c r="AEE66" s="189"/>
      <c r="AEF66" s="186"/>
      <c r="AEG66" s="186"/>
      <c r="AEH66" s="189"/>
      <c r="AEI66" s="189"/>
      <c r="AEJ66" s="189"/>
      <c r="AEK66" s="192"/>
      <c r="AEL66" s="188"/>
      <c r="AEM66" s="193"/>
      <c r="AEN66" s="183"/>
      <c r="AEO66" s="184"/>
      <c r="AEP66" s="185"/>
      <c r="AEQ66" s="186"/>
      <c r="AER66" s="186"/>
      <c r="AES66" s="186"/>
      <c r="AET66" s="186"/>
      <c r="AEU66" s="186"/>
      <c r="AEV66" s="186"/>
      <c r="AEW66" s="186"/>
      <c r="AEX66" s="187"/>
      <c r="AEY66" s="188"/>
      <c r="AEZ66" s="186"/>
      <c r="AFA66" s="189"/>
      <c r="AFB66" s="186"/>
      <c r="AFC66" s="186"/>
      <c r="AFD66" s="186"/>
      <c r="AFE66" s="186"/>
      <c r="AFF66" s="186"/>
      <c r="AFG66" s="186"/>
      <c r="AFH66" s="187"/>
      <c r="AFI66" s="190"/>
      <c r="AFJ66" s="186"/>
      <c r="AFK66" s="186"/>
      <c r="AFL66" s="186"/>
      <c r="AFM66" s="186"/>
      <c r="AFN66" s="191"/>
      <c r="AFO66" s="186"/>
      <c r="AFP66" s="186"/>
      <c r="AFQ66" s="186"/>
      <c r="AFR66" s="189"/>
      <c r="AFS66" s="186"/>
      <c r="AFT66" s="186"/>
      <c r="AFU66" s="189"/>
      <c r="AFV66" s="189"/>
      <c r="AFW66" s="189"/>
      <c r="AFX66" s="192"/>
      <c r="AFY66" s="188"/>
      <c r="AFZ66" s="193"/>
      <c r="AGA66" s="183"/>
      <c r="AGB66" s="184"/>
      <c r="AGC66" s="185"/>
      <c r="AGD66" s="186"/>
      <c r="AGE66" s="186"/>
      <c r="AGF66" s="186"/>
      <c r="AGG66" s="186"/>
      <c r="AGH66" s="186"/>
      <c r="AGI66" s="186"/>
      <c r="AGJ66" s="186"/>
      <c r="AGK66" s="187"/>
      <c r="AGL66" s="188"/>
      <c r="AGM66" s="186"/>
      <c r="AGN66" s="189"/>
      <c r="AGO66" s="186"/>
      <c r="AGP66" s="186"/>
      <c r="AGQ66" s="186"/>
      <c r="AGR66" s="186"/>
      <c r="AGS66" s="186"/>
      <c r="AGT66" s="186"/>
      <c r="AGU66" s="187"/>
      <c r="AGV66" s="190"/>
      <c r="AGW66" s="186"/>
      <c r="AGX66" s="186"/>
      <c r="AGY66" s="186"/>
      <c r="AGZ66" s="186"/>
      <c r="AHA66" s="191"/>
      <c r="AHB66" s="186"/>
      <c r="AHC66" s="186"/>
      <c r="AHD66" s="186"/>
      <c r="AHE66" s="189"/>
      <c r="AHF66" s="186"/>
      <c r="AHG66" s="186"/>
      <c r="AHH66" s="189"/>
      <c r="AHI66" s="189"/>
      <c r="AHJ66" s="189"/>
      <c r="AHK66" s="192"/>
      <c r="AHL66" s="188"/>
      <c r="AHM66" s="193"/>
      <c r="AHN66" s="183"/>
      <c r="AHO66" s="184"/>
      <c r="AHP66" s="185"/>
      <c r="AHQ66" s="186"/>
      <c r="AHR66" s="186"/>
      <c r="AHS66" s="186"/>
      <c r="AHT66" s="186"/>
      <c r="AHU66" s="186"/>
      <c r="AHV66" s="186"/>
      <c r="AHW66" s="186"/>
      <c r="AHX66" s="187"/>
      <c r="AHY66" s="188"/>
      <c r="AHZ66" s="186"/>
      <c r="AIA66" s="189"/>
      <c r="AIB66" s="186"/>
      <c r="AIC66" s="186"/>
      <c r="AID66" s="186"/>
      <c r="AIE66" s="186"/>
      <c r="AIF66" s="186"/>
      <c r="AIG66" s="186"/>
      <c r="AIH66" s="187"/>
      <c r="AII66" s="190"/>
      <c r="AIJ66" s="186"/>
      <c r="AIK66" s="186"/>
      <c r="AIL66" s="186"/>
      <c r="AIM66" s="186"/>
      <c r="AIN66" s="191"/>
      <c r="AIO66" s="186"/>
      <c r="AIP66" s="186"/>
      <c r="AIQ66" s="186"/>
      <c r="AIR66" s="189"/>
      <c r="AIS66" s="186"/>
      <c r="AIT66" s="186"/>
      <c r="AIU66" s="189"/>
      <c r="AIV66" s="189"/>
      <c r="AIW66" s="189"/>
      <c r="AIX66" s="192"/>
      <c r="AIY66" s="188"/>
      <c r="AIZ66" s="193"/>
      <c r="AJA66" s="183"/>
      <c r="AJB66" s="184"/>
      <c r="AJC66" s="185"/>
      <c r="AJD66" s="186"/>
      <c r="AJE66" s="186"/>
      <c r="AJF66" s="186"/>
      <c r="AJG66" s="186"/>
      <c r="AJH66" s="186"/>
      <c r="AJI66" s="186"/>
      <c r="AJJ66" s="186"/>
      <c r="AJK66" s="187"/>
      <c r="AJL66" s="188"/>
      <c r="AJM66" s="186"/>
      <c r="AJN66" s="189"/>
      <c r="AJO66" s="186"/>
      <c r="AJP66" s="186"/>
      <c r="AJQ66" s="186"/>
      <c r="AJR66" s="186"/>
      <c r="AJS66" s="186"/>
      <c r="AJT66" s="186"/>
      <c r="AJU66" s="187"/>
      <c r="AJV66" s="190"/>
      <c r="AJW66" s="186"/>
      <c r="AJX66" s="186"/>
      <c r="AJY66" s="186"/>
      <c r="AJZ66" s="186"/>
      <c r="AKA66" s="191"/>
      <c r="AKB66" s="186"/>
      <c r="AKC66" s="186"/>
      <c r="AKD66" s="186"/>
      <c r="AKE66" s="189"/>
      <c r="AKF66" s="186"/>
      <c r="AKG66" s="186"/>
      <c r="AKH66" s="189"/>
      <c r="AKI66" s="189"/>
      <c r="AKJ66" s="189"/>
      <c r="AKK66" s="192"/>
      <c r="AKL66" s="188"/>
      <c r="AKM66" s="193"/>
      <c r="AKN66" s="183"/>
      <c r="AKO66" s="184"/>
      <c r="AKP66" s="185"/>
      <c r="AKQ66" s="186"/>
      <c r="AKR66" s="186"/>
      <c r="AKS66" s="186"/>
      <c r="AKT66" s="186"/>
      <c r="AKU66" s="186"/>
      <c r="AKV66" s="186"/>
      <c r="AKW66" s="186"/>
      <c r="AKX66" s="187"/>
      <c r="AKY66" s="188"/>
      <c r="AKZ66" s="186"/>
      <c r="ALA66" s="189"/>
      <c r="ALB66" s="186"/>
      <c r="ALC66" s="186"/>
      <c r="ALD66" s="186"/>
      <c r="ALE66" s="186"/>
      <c r="ALF66" s="186"/>
      <c r="ALG66" s="186"/>
      <c r="ALH66" s="187"/>
      <c r="ALI66" s="190"/>
      <c r="ALJ66" s="186"/>
      <c r="ALK66" s="186"/>
      <c r="ALL66" s="186"/>
      <c r="ALM66" s="186"/>
      <c r="ALN66" s="191"/>
      <c r="ALO66" s="186"/>
      <c r="ALP66" s="186"/>
      <c r="ALQ66" s="186"/>
      <c r="ALR66" s="189"/>
      <c r="ALS66" s="186"/>
      <c r="ALT66" s="186"/>
      <c r="ALU66" s="189"/>
      <c r="ALV66" s="189"/>
      <c r="ALW66" s="189"/>
      <c r="ALX66" s="192"/>
      <c r="ALY66" s="188"/>
      <c r="ALZ66" s="193"/>
      <c r="AMA66" s="183"/>
      <c r="AMB66" s="184"/>
      <c r="AMC66" s="185"/>
      <c r="AMD66" s="186"/>
      <c r="AME66" s="186"/>
      <c r="AMF66" s="186"/>
      <c r="AMG66" s="186"/>
      <c r="AMH66" s="186"/>
      <c r="AMI66" s="186"/>
      <c r="AMJ66" s="186"/>
      <c r="AMK66" s="187"/>
      <c r="AML66" s="188"/>
      <c r="AMM66" s="186"/>
      <c r="AMN66" s="189"/>
      <c r="AMO66" s="186"/>
      <c r="AMP66" s="186"/>
      <c r="AMQ66" s="186"/>
      <c r="AMR66" s="186"/>
      <c r="AMS66" s="186"/>
      <c r="AMT66" s="186"/>
      <c r="AMU66" s="187"/>
      <c r="AMV66" s="190"/>
      <c r="AMW66" s="186"/>
      <c r="AMX66" s="186"/>
      <c r="AMY66" s="186"/>
      <c r="AMZ66" s="186"/>
      <c r="ANA66" s="191"/>
      <c r="ANB66" s="186"/>
      <c r="ANC66" s="186"/>
      <c r="AND66" s="186"/>
      <c r="ANE66" s="189"/>
      <c r="ANF66" s="186"/>
      <c r="ANG66" s="186"/>
      <c r="ANH66" s="189"/>
      <c r="ANI66" s="189"/>
      <c r="ANJ66" s="189"/>
      <c r="ANK66" s="192"/>
      <c r="ANL66" s="188"/>
      <c r="ANM66" s="193"/>
      <c r="ANN66" s="183"/>
      <c r="ANO66" s="184"/>
      <c r="ANP66" s="185"/>
      <c r="ANQ66" s="186"/>
      <c r="ANR66" s="186"/>
      <c r="ANS66" s="186"/>
      <c r="ANT66" s="186"/>
      <c r="ANU66" s="186"/>
      <c r="ANV66" s="186"/>
      <c r="ANW66" s="186"/>
      <c r="ANX66" s="187"/>
      <c r="ANY66" s="188"/>
      <c r="ANZ66" s="186"/>
      <c r="AOA66" s="189"/>
      <c r="AOB66" s="186"/>
      <c r="AOC66" s="186"/>
      <c r="AOD66" s="186"/>
      <c r="AOE66" s="186"/>
      <c r="AOF66" s="186"/>
      <c r="AOG66" s="186"/>
      <c r="AOH66" s="187"/>
      <c r="AOI66" s="190"/>
      <c r="AOJ66" s="186"/>
      <c r="AOK66" s="186"/>
      <c r="AOL66" s="186"/>
      <c r="AOM66" s="186"/>
      <c r="AON66" s="191"/>
      <c r="AOO66" s="186"/>
      <c r="AOP66" s="186"/>
      <c r="AOQ66" s="186"/>
      <c r="AOR66" s="189"/>
      <c r="AOS66" s="186"/>
      <c r="AOT66" s="186"/>
      <c r="AOU66" s="189"/>
      <c r="AOV66" s="189"/>
      <c r="AOW66" s="189"/>
      <c r="AOX66" s="192"/>
      <c r="AOY66" s="188"/>
      <c r="AOZ66" s="193"/>
      <c r="APA66" s="183"/>
      <c r="APB66" s="184"/>
      <c r="APC66" s="185"/>
      <c r="APD66" s="186"/>
      <c r="APE66" s="186"/>
      <c r="APF66" s="186"/>
      <c r="APG66" s="186"/>
      <c r="APH66" s="186"/>
      <c r="API66" s="186"/>
      <c r="APJ66" s="186"/>
      <c r="APK66" s="187"/>
      <c r="APL66" s="188"/>
      <c r="APM66" s="186"/>
      <c r="APN66" s="189"/>
      <c r="APO66" s="186"/>
      <c r="APP66" s="186"/>
      <c r="APQ66" s="186"/>
      <c r="APR66" s="186"/>
      <c r="APS66" s="186"/>
      <c r="APT66" s="186"/>
      <c r="APU66" s="187"/>
      <c r="APV66" s="190"/>
      <c r="APW66" s="186"/>
      <c r="APX66" s="186"/>
      <c r="APY66" s="186"/>
      <c r="APZ66" s="186"/>
      <c r="AQA66" s="191"/>
      <c r="AQB66" s="186"/>
      <c r="AQC66" s="186"/>
      <c r="AQD66" s="186"/>
      <c r="AQE66" s="189"/>
      <c r="AQF66" s="186"/>
      <c r="AQG66" s="186"/>
      <c r="AQH66" s="189"/>
      <c r="AQI66" s="189"/>
      <c r="AQJ66" s="189"/>
      <c r="AQK66" s="192"/>
      <c r="AQL66" s="188"/>
      <c r="AQM66" s="193"/>
      <c r="AQN66" s="183"/>
      <c r="AQO66" s="184"/>
      <c r="AQP66" s="185"/>
      <c r="AQQ66" s="186"/>
      <c r="AQR66" s="186"/>
      <c r="AQS66" s="186"/>
      <c r="AQT66" s="186"/>
      <c r="AQU66" s="186"/>
      <c r="AQV66" s="186"/>
      <c r="AQW66" s="186"/>
      <c r="AQX66" s="187"/>
      <c r="AQY66" s="188"/>
      <c r="AQZ66" s="186"/>
      <c r="ARA66" s="189"/>
      <c r="ARB66" s="186"/>
      <c r="ARC66" s="186"/>
      <c r="ARD66" s="186"/>
      <c r="ARE66" s="186"/>
      <c r="ARF66" s="186"/>
      <c r="ARG66" s="186"/>
      <c r="ARH66" s="187"/>
      <c r="ARI66" s="190"/>
      <c r="ARJ66" s="186"/>
      <c r="ARK66" s="186"/>
      <c r="ARL66" s="186"/>
      <c r="ARM66" s="186"/>
      <c r="ARN66" s="191"/>
      <c r="ARO66" s="186"/>
      <c r="ARP66" s="186"/>
      <c r="ARQ66" s="186"/>
      <c r="ARR66" s="189"/>
      <c r="ARS66" s="186"/>
      <c r="ART66" s="186"/>
      <c r="ARU66" s="189"/>
      <c r="ARV66" s="189"/>
      <c r="ARW66" s="189"/>
      <c r="ARX66" s="192"/>
      <c r="ARY66" s="188"/>
      <c r="ARZ66" s="193"/>
      <c r="ASA66" s="183"/>
      <c r="ASB66" s="184"/>
      <c r="ASC66" s="185"/>
      <c r="ASD66" s="186"/>
      <c r="ASE66" s="186"/>
      <c r="ASF66" s="186"/>
      <c r="ASG66" s="186"/>
      <c r="ASH66" s="186"/>
      <c r="ASI66" s="186"/>
      <c r="ASJ66" s="186"/>
      <c r="ASK66" s="187"/>
      <c r="ASL66" s="188"/>
      <c r="ASM66" s="186"/>
      <c r="ASN66" s="189"/>
      <c r="ASO66" s="186"/>
      <c r="ASP66" s="186"/>
      <c r="ASQ66" s="186"/>
      <c r="ASR66" s="186"/>
      <c r="ASS66" s="186"/>
      <c r="AST66" s="186"/>
      <c r="ASU66" s="187"/>
      <c r="ASV66" s="190"/>
      <c r="ASW66" s="186"/>
      <c r="ASX66" s="186"/>
      <c r="ASY66" s="186"/>
      <c r="ASZ66" s="186"/>
      <c r="ATA66" s="191"/>
      <c r="ATB66" s="186"/>
      <c r="ATC66" s="186"/>
      <c r="ATD66" s="186"/>
      <c r="ATE66" s="189"/>
      <c r="ATF66" s="186"/>
      <c r="ATG66" s="186"/>
      <c r="ATH66" s="189"/>
      <c r="ATI66" s="189"/>
      <c r="ATJ66" s="189"/>
      <c r="ATK66" s="192"/>
      <c r="ATL66" s="188"/>
      <c r="ATM66" s="193"/>
      <c r="ATN66" s="183"/>
      <c r="ATO66" s="184"/>
      <c r="ATP66" s="185"/>
      <c r="ATQ66" s="186"/>
      <c r="ATR66" s="186"/>
      <c r="ATS66" s="186"/>
      <c r="ATT66" s="186"/>
      <c r="ATU66" s="186"/>
      <c r="ATV66" s="186"/>
      <c r="ATW66" s="186"/>
      <c r="ATX66" s="187"/>
      <c r="ATY66" s="188"/>
      <c r="ATZ66" s="186"/>
      <c r="AUA66" s="189"/>
      <c r="AUB66" s="186"/>
      <c r="AUC66" s="186"/>
      <c r="AUD66" s="186"/>
      <c r="AUE66" s="186"/>
      <c r="AUF66" s="186"/>
      <c r="AUG66" s="186"/>
      <c r="AUH66" s="187"/>
      <c r="AUI66" s="190"/>
      <c r="AUJ66" s="186"/>
      <c r="AUK66" s="186"/>
      <c r="AUL66" s="186"/>
      <c r="AUM66" s="186"/>
      <c r="AUN66" s="191"/>
      <c r="AUO66" s="186"/>
      <c r="AUP66" s="186"/>
      <c r="AUQ66" s="186"/>
      <c r="AUR66" s="189"/>
      <c r="AUS66" s="186"/>
      <c r="AUT66" s="186"/>
      <c r="AUU66" s="189"/>
      <c r="AUV66" s="189"/>
      <c r="AUW66" s="189"/>
      <c r="AUX66" s="192"/>
      <c r="AUY66" s="188"/>
      <c r="AUZ66" s="193"/>
      <c r="AVA66" s="183"/>
      <c r="AVB66" s="184"/>
      <c r="AVC66" s="185"/>
      <c r="AVD66" s="186"/>
      <c r="AVE66" s="186"/>
      <c r="AVF66" s="186"/>
      <c r="AVG66" s="186"/>
      <c r="AVH66" s="186"/>
      <c r="AVI66" s="186"/>
      <c r="AVJ66" s="186"/>
      <c r="AVK66" s="187"/>
      <c r="AVL66" s="188"/>
      <c r="AVM66" s="186"/>
      <c r="AVN66" s="189"/>
      <c r="AVO66" s="186"/>
      <c r="AVP66" s="186"/>
      <c r="AVQ66" s="186"/>
      <c r="AVR66" s="186"/>
      <c r="AVS66" s="186"/>
      <c r="AVT66" s="186"/>
      <c r="AVU66" s="187"/>
      <c r="AVV66" s="190"/>
      <c r="AVW66" s="186"/>
      <c r="AVX66" s="186"/>
      <c r="AVY66" s="186"/>
      <c r="AVZ66" s="186"/>
      <c r="AWA66" s="191"/>
      <c r="AWB66" s="186"/>
      <c r="AWC66" s="186"/>
      <c r="AWD66" s="186"/>
      <c r="AWE66" s="189"/>
      <c r="AWF66" s="186"/>
      <c r="AWG66" s="186"/>
      <c r="AWH66" s="189"/>
      <c r="AWI66" s="189"/>
      <c r="AWJ66" s="189"/>
      <c r="AWK66" s="192"/>
      <c r="AWL66" s="188"/>
      <c r="AWM66" s="193"/>
      <c r="AWN66" s="183"/>
      <c r="AWO66" s="184"/>
      <c r="AWP66" s="185"/>
      <c r="AWQ66" s="186"/>
      <c r="AWR66" s="186"/>
      <c r="AWS66" s="186"/>
      <c r="AWT66" s="186"/>
      <c r="AWU66" s="186"/>
      <c r="AWV66" s="186"/>
      <c r="AWW66" s="186"/>
      <c r="AWX66" s="187"/>
      <c r="AWY66" s="188"/>
      <c r="AWZ66" s="186"/>
      <c r="AXA66" s="189"/>
      <c r="AXB66" s="186"/>
      <c r="AXC66" s="186"/>
      <c r="AXD66" s="186"/>
      <c r="AXE66" s="186"/>
      <c r="AXF66" s="186"/>
      <c r="AXG66" s="186"/>
      <c r="AXH66" s="187"/>
      <c r="AXI66" s="190"/>
      <c r="AXJ66" s="186"/>
      <c r="AXK66" s="186"/>
      <c r="AXL66" s="186"/>
      <c r="AXM66" s="186"/>
      <c r="AXN66" s="191"/>
      <c r="AXO66" s="186"/>
      <c r="AXP66" s="186"/>
      <c r="AXQ66" s="186"/>
      <c r="AXR66" s="189"/>
      <c r="AXS66" s="186"/>
      <c r="AXT66" s="186"/>
      <c r="AXU66" s="189"/>
      <c r="AXV66" s="189"/>
      <c r="AXW66" s="189"/>
      <c r="AXX66" s="192"/>
      <c r="AXY66" s="188"/>
      <c r="AXZ66" s="193"/>
      <c r="AYA66" s="183"/>
      <c r="AYB66" s="184"/>
      <c r="AYC66" s="185"/>
      <c r="AYD66" s="186"/>
      <c r="AYE66" s="186"/>
      <c r="AYF66" s="186"/>
      <c r="AYG66" s="186"/>
      <c r="AYH66" s="186"/>
      <c r="AYI66" s="186"/>
      <c r="AYJ66" s="186"/>
      <c r="AYK66" s="187"/>
      <c r="AYL66" s="188"/>
      <c r="AYM66" s="186"/>
      <c r="AYN66" s="189"/>
      <c r="AYO66" s="186"/>
      <c r="AYP66" s="186"/>
      <c r="AYQ66" s="186"/>
      <c r="AYR66" s="186"/>
      <c r="AYS66" s="186"/>
      <c r="AYT66" s="186"/>
      <c r="AYU66" s="187"/>
      <c r="AYV66" s="190"/>
      <c r="AYW66" s="186"/>
      <c r="AYX66" s="186"/>
      <c r="AYY66" s="186"/>
      <c r="AYZ66" s="186"/>
      <c r="AZA66" s="191"/>
      <c r="AZB66" s="186"/>
      <c r="AZC66" s="186"/>
      <c r="AZD66" s="186"/>
      <c r="AZE66" s="189"/>
      <c r="AZF66" s="186"/>
      <c r="AZG66" s="186"/>
      <c r="AZH66" s="189"/>
      <c r="AZI66" s="189"/>
      <c r="AZJ66" s="189"/>
      <c r="AZK66" s="192"/>
      <c r="AZL66" s="188"/>
      <c r="AZM66" s="193"/>
      <c r="AZN66" s="183"/>
      <c r="AZO66" s="184"/>
      <c r="AZP66" s="185"/>
      <c r="AZQ66" s="186"/>
      <c r="AZR66" s="186"/>
      <c r="AZS66" s="186"/>
      <c r="AZT66" s="186"/>
      <c r="AZU66" s="186"/>
      <c r="AZV66" s="186"/>
      <c r="AZW66" s="186"/>
      <c r="AZX66" s="187"/>
      <c r="AZY66" s="188"/>
      <c r="AZZ66" s="186"/>
      <c r="BAA66" s="189"/>
      <c r="BAB66" s="186"/>
      <c r="BAC66" s="186"/>
      <c r="BAD66" s="186"/>
      <c r="BAE66" s="186"/>
      <c r="BAF66" s="186"/>
      <c r="BAG66" s="186"/>
      <c r="BAH66" s="187"/>
      <c r="BAI66" s="190"/>
      <c r="BAJ66" s="186"/>
      <c r="BAK66" s="186"/>
      <c r="BAL66" s="186"/>
      <c r="BAM66" s="186"/>
      <c r="BAN66" s="191"/>
      <c r="BAO66" s="186"/>
      <c r="BAP66" s="186"/>
      <c r="BAQ66" s="186"/>
      <c r="BAR66" s="189"/>
      <c r="BAS66" s="186"/>
      <c r="BAT66" s="186"/>
      <c r="BAU66" s="189"/>
      <c r="BAV66" s="189"/>
      <c r="BAW66" s="189"/>
      <c r="BAX66" s="192"/>
      <c r="BAY66" s="188"/>
      <c r="BAZ66" s="193"/>
      <c r="BBA66" s="183"/>
      <c r="BBB66" s="184"/>
      <c r="BBC66" s="185"/>
      <c r="BBD66" s="186"/>
      <c r="BBE66" s="186"/>
      <c r="BBF66" s="186"/>
      <c r="BBG66" s="186"/>
      <c r="BBH66" s="186"/>
      <c r="BBI66" s="186"/>
      <c r="BBJ66" s="186"/>
      <c r="BBK66" s="187"/>
      <c r="BBL66" s="188"/>
      <c r="BBM66" s="186"/>
      <c r="BBN66" s="189"/>
      <c r="BBO66" s="186"/>
      <c r="BBP66" s="186"/>
      <c r="BBQ66" s="186"/>
      <c r="BBR66" s="186"/>
      <c r="BBS66" s="186"/>
      <c r="BBT66" s="186"/>
      <c r="BBU66" s="187"/>
      <c r="BBV66" s="190"/>
      <c r="BBW66" s="186"/>
      <c r="BBX66" s="186"/>
      <c r="BBY66" s="186"/>
      <c r="BBZ66" s="186"/>
      <c r="BCA66" s="191"/>
      <c r="BCB66" s="186"/>
      <c r="BCC66" s="186"/>
      <c r="BCD66" s="186"/>
      <c r="BCE66" s="189"/>
      <c r="BCF66" s="186"/>
      <c r="BCG66" s="186"/>
      <c r="BCH66" s="189"/>
      <c r="BCI66" s="189"/>
      <c r="BCJ66" s="189"/>
      <c r="BCK66" s="192"/>
      <c r="BCL66" s="188"/>
      <c r="BCM66" s="193"/>
      <c r="BCN66" s="183"/>
      <c r="BCO66" s="184"/>
      <c r="BCP66" s="185"/>
      <c r="BCQ66" s="186"/>
      <c r="BCR66" s="186"/>
      <c r="BCS66" s="186"/>
      <c r="BCT66" s="186"/>
      <c r="BCU66" s="186"/>
      <c r="BCV66" s="186"/>
      <c r="BCW66" s="186"/>
      <c r="BCX66" s="187"/>
      <c r="BCY66" s="188"/>
      <c r="BCZ66" s="186"/>
      <c r="BDA66" s="189"/>
      <c r="BDB66" s="186"/>
      <c r="BDC66" s="186"/>
      <c r="BDD66" s="186"/>
      <c r="BDE66" s="186"/>
      <c r="BDF66" s="186"/>
      <c r="BDG66" s="186"/>
      <c r="BDH66" s="187"/>
      <c r="BDI66" s="190"/>
      <c r="BDJ66" s="186"/>
      <c r="BDK66" s="186"/>
      <c r="BDL66" s="186"/>
      <c r="BDM66" s="186"/>
      <c r="BDN66" s="191"/>
      <c r="BDO66" s="186"/>
      <c r="BDP66" s="186"/>
      <c r="BDQ66" s="186"/>
      <c r="BDR66" s="189"/>
      <c r="BDS66" s="186"/>
      <c r="BDT66" s="186"/>
      <c r="BDU66" s="189"/>
      <c r="BDV66" s="189"/>
      <c r="BDW66" s="189"/>
      <c r="BDX66" s="192"/>
      <c r="BDY66" s="188"/>
      <c r="BDZ66" s="193"/>
      <c r="BEA66" s="183"/>
      <c r="BEB66" s="184"/>
      <c r="BEC66" s="185"/>
      <c r="BED66" s="186"/>
      <c r="BEE66" s="186"/>
      <c r="BEF66" s="186"/>
      <c r="BEG66" s="186"/>
      <c r="BEH66" s="186"/>
      <c r="BEI66" s="186"/>
      <c r="BEJ66" s="186"/>
      <c r="BEK66" s="187"/>
      <c r="BEL66" s="188"/>
      <c r="BEM66" s="186"/>
      <c r="BEN66" s="189"/>
      <c r="BEO66" s="186"/>
      <c r="BEP66" s="186"/>
      <c r="BEQ66" s="186"/>
      <c r="BER66" s="186"/>
      <c r="BES66" s="186"/>
      <c r="BET66" s="186"/>
      <c r="BEU66" s="187"/>
      <c r="BEV66" s="190"/>
      <c r="BEW66" s="186"/>
      <c r="BEX66" s="186"/>
      <c r="BEY66" s="186"/>
      <c r="BEZ66" s="186"/>
      <c r="BFA66" s="191"/>
      <c r="BFB66" s="186"/>
      <c r="BFC66" s="186"/>
      <c r="BFD66" s="186"/>
      <c r="BFE66" s="189"/>
      <c r="BFF66" s="186"/>
      <c r="BFG66" s="186"/>
      <c r="BFH66" s="189"/>
      <c r="BFI66" s="189"/>
      <c r="BFJ66" s="189"/>
      <c r="BFK66" s="192"/>
      <c r="BFL66" s="188"/>
      <c r="BFM66" s="193"/>
      <c r="BFN66" s="183"/>
      <c r="BFO66" s="184"/>
      <c r="BFP66" s="185"/>
      <c r="BFQ66" s="186"/>
      <c r="BFR66" s="186"/>
      <c r="BFS66" s="186"/>
      <c r="BFT66" s="186"/>
      <c r="BFU66" s="186"/>
      <c r="BFV66" s="186"/>
      <c r="BFW66" s="186"/>
      <c r="BFX66" s="187"/>
      <c r="BFY66" s="188"/>
      <c r="BFZ66" s="186"/>
      <c r="BGA66" s="189"/>
      <c r="BGB66" s="186"/>
      <c r="BGC66" s="186"/>
      <c r="BGD66" s="186"/>
      <c r="BGE66" s="186"/>
      <c r="BGF66" s="186"/>
      <c r="BGG66" s="186"/>
      <c r="BGH66" s="187"/>
      <c r="BGI66" s="190"/>
      <c r="BGJ66" s="186"/>
      <c r="BGK66" s="186"/>
      <c r="BGL66" s="186"/>
      <c r="BGM66" s="186"/>
      <c r="BGN66" s="191"/>
      <c r="BGO66" s="186"/>
      <c r="BGP66" s="186"/>
      <c r="BGQ66" s="186"/>
      <c r="BGR66" s="189"/>
      <c r="BGS66" s="186"/>
      <c r="BGT66" s="186"/>
      <c r="BGU66" s="189"/>
      <c r="BGV66" s="189"/>
      <c r="BGW66" s="189"/>
      <c r="BGX66" s="192"/>
      <c r="BGY66" s="188"/>
      <c r="BGZ66" s="193"/>
      <c r="BHA66" s="183"/>
      <c r="BHB66" s="184"/>
      <c r="BHC66" s="185"/>
      <c r="BHD66" s="186"/>
      <c r="BHE66" s="186"/>
      <c r="BHF66" s="186"/>
      <c r="BHG66" s="186"/>
      <c r="BHH66" s="186"/>
      <c r="BHI66" s="186"/>
      <c r="BHJ66" s="186"/>
      <c r="BHK66" s="187"/>
      <c r="BHL66" s="188"/>
      <c r="BHM66" s="186"/>
      <c r="BHN66" s="189"/>
      <c r="BHO66" s="186"/>
      <c r="BHP66" s="186"/>
      <c r="BHQ66" s="186"/>
      <c r="BHR66" s="186"/>
      <c r="BHS66" s="186"/>
      <c r="BHT66" s="186"/>
      <c r="BHU66" s="187"/>
      <c r="BHV66" s="190"/>
      <c r="BHW66" s="186"/>
      <c r="BHX66" s="186"/>
      <c r="BHY66" s="186"/>
      <c r="BHZ66" s="186"/>
      <c r="BIA66" s="191"/>
      <c r="BIB66" s="186"/>
      <c r="BIC66" s="186"/>
      <c r="BID66" s="186"/>
      <c r="BIE66" s="189"/>
      <c r="BIF66" s="186"/>
      <c r="BIG66" s="186"/>
      <c r="BIH66" s="189"/>
      <c r="BII66" s="189"/>
      <c r="BIJ66" s="189"/>
      <c r="BIK66" s="192"/>
      <c r="BIL66" s="188"/>
      <c r="BIM66" s="193"/>
      <c r="BIN66" s="183"/>
      <c r="BIO66" s="184"/>
      <c r="BIP66" s="185"/>
      <c r="BIQ66" s="186"/>
      <c r="BIR66" s="186"/>
      <c r="BIS66" s="186"/>
      <c r="BIT66" s="186"/>
      <c r="BIU66" s="186"/>
      <c r="BIV66" s="186"/>
      <c r="BIW66" s="186"/>
      <c r="BIX66" s="187"/>
      <c r="BIY66" s="188"/>
      <c r="BIZ66" s="186"/>
      <c r="BJA66" s="189"/>
      <c r="BJB66" s="186"/>
      <c r="BJC66" s="186"/>
      <c r="BJD66" s="186"/>
      <c r="BJE66" s="186"/>
      <c r="BJF66" s="186"/>
      <c r="BJG66" s="186"/>
      <c r="BJH66" s="187"/>
      <c r="BJI66" s="190"/>
      <c r="BJJ66" s="186"/>
      <c r="BJK66" s="186"/>
      <c r="BJL66" s="186"/>
      <c r="BJM66" s="186"/>
      <c r="BJN66" s="191"/>
      <c r="BJO66" s="186"/>
      <c r="BJP66" s="186"/>
      <c r="BJQ66" s="186"/>
      <c r="BJR66" s="189"/>
      <c r="BJS66" s="186"/>
      <c r="BJT66" s="186"/>
      <c r="BJU66" s="189"/>
      <c r="BJV66" s="189"/>
      <c r="BJW66" s="189"/>
      <c r="BJX66" s="192"/>
      <c r="BJY66" s="188"/>
      <c r="BJZ66" s="193"/>
      <c r="BKA66" s="183"/>
      <c r="BKB66" s="184"/>
      <c r="BKC66" s="185"/>
      <c r="BKD66" s="186"/>
      <c r="BKE66" s="186"/>
      <c r="BKF66" s="186"/>
      <c r="BKG66" s="186"/>
      <c r="BKH66" s="186"/>
      <c r="BKI66" s="186"/>
      <c r="BKJ66" s="186"/>
      <c r="BKK66" s="187"/>
      <c r="BKL66" s="188"/>
      <c r="BKM66" s="186"/>
      <c r="BKN66" s="189"/>
      <c r="BKO66" s="186"/>
      <c r="BKP66" s="186"/>
      <c r="BKQ66" s="186"/>
      <c r="BKR66" s="186"/>
      <c r="BKS66" s="186"/>
      <c r="BKT66" s="186"/>
      <c r="BKU66" s="187"/>
      <c r="BKV66" s="190"/>
      <c r="BKW66" s="186"/>
      <c r="BKX66" s="186"/>
      <c r="BKY66" s="186"/>
      <c r="BKZ66" s="186"/>
      <c r="BLA66" s="191"/>
      <c r="BLB66" s="186"/>
      <c r="BLC66" s="186"/>
      <c r="BLD66" s="186"/>
      <c r="BLE66" s="189"/>
      <c r="BLF66" s="186"/>
      <c r="BLG66" s="186"/>
      <c r="BLH66" s="189"/>
      <c r="BLI66" s="189"/>
      <c r="BLJ66" s="189"/>
      <c r="BLK66" s="192"/>
      <c r="BLL66" s="188"/>
      <c r="BLM66" s="193"/>
      <c r="BLN66" s="183"/>
      <c r="BLO66" s="184"/>
      <c r="BLP66" s="185"/>
      <c r="BLQ66" s="186"/>
      <c r="BLR66" s="186"/>
      <c r="BLS66" s="186"/>
      <c r="BLT66" s="186"/>
      <c r="BLU66" s="186"/>
      <c r="BLV66" s="186"/>
      <c r="BLW66" s="186"/>
      <c r="BLX66" s="187"/>
      <c r="BLY66" s="188"/>
      <c r="BLZ66" s="186"/>
      <c r="BMA66" s="189"/>
      <c r="BMB66" s="186"/>
      <c r="BMC66" s="186"/>
      <c r="BMD66" s="186"/>
      <c r="BME66" s="186"/>
      <c r="BMF66" s="186"/>
      <c r="BMG66" s="186"/>
      <c r="BMH66" s="187"/>
      <c r="BMI66" s="190"/>
      <c r="BMJ66" s="186"/>
      <c r="BMK66" s="186"/>
      <c r="BML66" s="186"/>
      <c r="BMM66" s="186"/>
      <c r="BMN66" s="191"/>
      <c r="BMO66" s="186"/>
      <c r="BMP66" s="186"/>
      <c r="BMQ66" s="186"/>
      <c r="BMR66" s="189"/>
      <c r="BMS66" s="186"/>
      <c r="BMT66" s="186"/>
      <c r="BMU66" s="189"/>
      <c r="BMV66" s="189"/>
      <c r="BMW66" s="189"/>
      <c r="BMX66" s="192"/>
      <c r="BMY66" s="188"/>
      <c r="BMZ66" s="193"/>
      <c r="BNA66" s="183"/>
      <c r="BNB66" s="184"/>
      <c r="BNC66" s="185"/>
      <c r="BND66" s="186"/>
      <c r="BNE66" s="186"/>
      <c r="BNF66" s="186"/>
      <c r="BNG66" s="186"/>
      <c r="BNH66" s="186"/>
      <c r="BNI66" s="186"/>
      <c r="BNJ66" s="186"/>
      <c r="BNK66" s="187"/>
      <c r="BNL66" s="188"/>
      <c r="BNM66" s="186"/>
      <c r="BNN66" s="189"/>
      <c r="BNO66" s="186"/>
      <c r="BNP66" s="186"/>
      <c r="BNQ66" s="186"/>
      <c r="BNR66" s="186"/>
      <c r="BNS66" s="186"/>
      <c r="BNT66" s="186"/>
      <c r="BNU66" s="187"/>
      <c r="BNV66" s="190"/>
      <c r="BNW66" s="186"/>
      <c r="BNX66" s="186"/>
      <c r="BNY66" s="186"/>
      <c r="BNZ66" s="186"/>
      <c r="BOA66" s="191"/>
      <c r="BOB66" s="186"/>
      <c r="BOC66" s="186"/>
      <c r="BOD66" s="186"/>
      <c r="BOE66" s="189"/>
      <c r="BOF66" s="186"/>
      <c r="BOG66" s="186"/>
      <c r="BOH66" s="189"/>
      <c r="BOI66" s="189"/>
      <c r="BOJ66" s="189"/>
      <c r="BOK66" s="192"/>
      <c r="BOL66" s="188"/>
      <c r="BOM66" s="193"/>
      <c r="BON66" s="183"/>
      <c r="BOO66" s="184"/>
      <c r="BOP66" s="185"/>
      <c r="BOQ66" s="186"/>
      <c r="BOR66" s="186"/>
      <c r="BOS66" s="186"/>
      <c r="BOT66" s="186"/>
      <c r="BOU66" s="186"/>
      <c r="BOV66" s="186"/>
      <c r="BOW66" s="186"/>
      <c r="BOX66" s="187"/>
      <c r="BOY66" s="188"/>
      <c r="BOZ66" s="186"/>
      <c r="BPA66" s="189"/>
      <c r="BPB66" s="186"/>
      <c r="BPC66" s="186"/>
      <c r="BPD66" s="186"/>
      <c r="BPE66" s="186"/>
      <c r="BPF66" s="186"/>
      <c r="BPG66" s="186"/>
      <c r="BPH66" s="187"/>
      <c r="BPI66" s="190"/>
      <c r="BPJ66" s="186"/>
      <c r="BPK66" s="186"/>
      <c r="BPL66" s="186"/>
      <c r="BPM66" s="186"/>
      <c r="BPN66" s="191"/>
      <c r="BPO66" s="186"/>
      <c r="BPP66" s="186"/>
      <c r="BPQ66" s="186"/>
      <c r="BPR66" s="189"/>
      <c r="BPS66" s="186"/>
      <c r="BPT66" s="186"/>
      <c r="BPU66" s="189"/>
      <c r="BPV66" s="189"/>
      <c r="BPW66" s="189"/>
      <c r="BPX66" s="192"/>
      <c r="BPY66" s="188"/>
      <c r="BPZ66" s="193"/>
      <c r="BQA66" s="183"/>
      <c r="BQB66" s="184"/>
      <c r="BQC66" s="185"/>
      <c r="BQD66" s="186"/>
      <c r="BQE66" s="186"/>
      <c r="BQF66" s="186"/>
      <c r="BQG66" s="186"/>
      <c r="BQH66" s="186"/>
      <c r="BQI66" s="186"/>
      <c r="BQJ66" s="186"/>
      <c r="BQK66" s="187"/>
      <c r="BQL66" s="188"/>
      <c r="BQM66" s="186"/>
      <c r="BQN66" s="189"/>
      <c r="BQO66" s="186"/>
      <c r="BQP66" s="186"/>
      <c r="BQQ66" s="186"/>
      <c r="BQR66" s="186"/>
      <c r="BQS66" s="186"/>
      <c r="BQT66" s="186"/>
      <c r="BQU66" s="187"/>
      <c r="BQV66" s="190"/>
      <c r="BQW66" s="186"/>
      <c r="BQX66" s="186"/>
      <c r="BQY66" s="186"/>
      <c r="BQZ66" s="186"/>
      <c r="BRA66" s="191"/>
      <c r="BRB66" s="186"/>
      <c r="BRC66" s="186"/>
      <c r="BRD66" s="186"/>
      <c r="BRE66" s="189"/>
      <c r="BRF66" s="186"/>
      <c r="BRG66" s="186"/>
      <c r="BRH66" s="189"/>
      <c r="BRI66" s="189"/>
      <c r="BRJ66" s="189"/>
      <c r="BRK66" s="192"/>
      <c r="BRL66" s="188"/>
      <c r="BRM66" s="193"/>
      <c r="BRN66" s="183"/>
      <c r="BRO66" s="184"/>
      <c r="BRP66" s="185"/>
      <c r="BRQ66" s="186"/>
      <c r="BRR66" s="186"/>
      <c r="BRS66" s="186"/>
      <c r="BRT66" s="186"/>
      <c r="BRU66" s="186"/>
      <c r="BRV66" s="186"/>
      <c r="BRW66" s="186"/>
      <c r="BRX66" s="187"/>
      <c r="BRY66" s="188"/>
      <c r="BRZ66" s="186"/>
      <c r="BSA66" s="189"/>
      <c r="BSB66" s="186"/>
      <c r="BSC66" s="186"/>
      <c r="BSD66" s="186"/>
      <c r="BSE66" s="186"/>
      <c r="BSF66" s="186"/>
      <c r="BSG66" s="186"/>
      <c r="BSH66" s="187"/>
      <c r="BSI66" s="190"/>
      <c r="BSJ66" s="186"/>
      <c r="BSK66" s="186"/>
      <c r="BSL66" s="186"/>
      <c r="BSM66" s="186"/>
      <c r="BSN66" s="191"/>
      <c r="BSO66" s="186"/>
      <c r="BSP66" s="186"/>
      <c r="BSQ66" s="186"/>
      <c r="BSR66" s="189"/>
      <c r="BSS66" s="186"/>
      <c r="BST66" s="186"/>
      <c r="BSU66" s="189"/>
      <c r="BSV66" s="189"/>
      <c r="BSW66" s="189"/>
      <c r="BSX66" s="192"/>
      <c r="BSY66" s="188"/>
      <c r="BSZ66" s="193"/>
      <c r="BTA66" s="183"/>
      <c r="BTB66" s="184"/>
      <c r="BTC66" s="185"/>
      <c r="BTD66" s="186"/>
      <c r="BTE66" s="186"/>
      <c r="BTF66" s="186"/>
      <c r="BTG66" s="186"/>
      <c r="BTH66" s="186"/>
      <c r="BTI66" s="186"/>
      <c r="BTJ66" s="186"/>
      <c r="BTK66" s="187"/>
      <c r="BTL66" s="188"/>
      <c r="BTM66" s="186"/>
      <c r="BTN66" s="189"/>
      <c r="BTO66" s="186"/>
      <c r="BTP66" s="186"/>
      <c r="BTQ66" s="186"/>
      <c r="BTR66" s="186"/>
      <c r="BTS66" s="186"/>
      <c r="BTT66" s="186"/>
      <c r="BTU66" s="187"/>
      <c r="BTV66" s="190"/>
      <c r="BTW66" s="186"/>
      <c r="BTX66" s="186"/>
      <c r="BTY66" s="186"/>
      <c r="BTZ66" s="186"/>
      <c r="BUA66" s="191"/>
      <c r="BUB66" s="186"/>
      <c r="BUC66" s="186"/>
      <c r="BUD66" s="186"/>
      <c r="BUE66" s="189"/>
      <c r="BUF66" s="186"/>
      <c r="BUG66" s="186"/>
      <c r="BUH66" s="189"/>
      <c r="BUI66" s="189"/>
      <c r="BUJ66" s="189"/>
      <c r="BUK66" s="192"/>
      <c r="BUL66" s="188"/>
      <c r="BUM66" s="193"/>
      <c r="BUN66" s="183"/>
      <c r="BUO66" s="184"/>
      <c r="BUP66" s="185"/>
      <c r="BUQ66" s="186"/>
      <c r="BUR66" s="186"/>
      <c r="BUS66" s="186"/>
      <c r="BUT66" s="186"/>
      <c r="BUU66" s="186"/>
      <c r="BUV66" s="186"/>
      <c r="BUW66" s="186"/>
      <c r="BUX66" s="187"/>
      <c r="BUY66" s="188"/>
      <c r="BUZ66" s="186"/>
      <c r="BVA66" s="189"/>
      <c r="BVB66" s="186"/>
      <c r="BVC66" s="186"/>
      <c r="BVD66" s="186"/>
      <c r="BVE66" s="186"/>
      <c r="BVF66" s="186"/>
      <c r="BVG66" s="186"/>
      <c r="BVH66" s="187"/>
      <c r="BVI66" s="190"/>
      <c r="BVJ66" s="186"/>
      <c r="BVK66" s="186"/>
      <c r="BVL66" s="186"/>
      <c r="BVM66" s="186"/>
      <c r="BVN66" s="191"/>
      <c r="BVO66" s="186"/>
      <c r="BVP66" s="186"/>
      <c r="BVQ66" s="186"/>
      <c r="BVR66" s="189"/>
      <c r="BVS66" s="186"/>
      <c r="BVT66" s="186"/>
      <c r="BVU66" s="189"/>
      <c r="BVV66" s="189"/>
      <c r="BVW66" s="189"/>
      <c r="BVX66" s="192"/>
      <c r="BVY66" s="188"/>
      <c r="BVZ66" s="193"/>
      <c r="BWA66" s="183"/>
      <c r="BWB66" s="184"/>
      <c r="BWC66" s="185"/>
      <c r="BWD66" s="186"/>
      <c r="BWE66" s="186"/>
      <c r="BWF66" s="186"/>
      <c r="BWG66" s="186"/>
      <c r="BWH66" s="186"/>
      <c r="BWI66" s="186"/>
      <c r="BWJ66" s="186"/>
      <c r="BWK66" s="187"/>
      <c r="BWL66" s="188"/>
      <c r="BWM66" s="186"/>
      <c r="BWN66" s="189"/>
      <c r="BWO66" s="186"/>
      <c r="BWP66" s="186"/>
      <c r="BWQ66" s="186"/>
      <c r="BWR66" s="186"/>
      <c r="BWS66" s="186"/>
      <c r="BWT66" s="186"/>
      <c r="BWU66" s="187"/>
      <c r="BWV66" s="190"/>
      <c r="BWW66" s="186"/>
      <c r="BWX66" s="186"/>
      <c r="BWY66" s="186"/>
      <c r="BWZ66" s="186"/>
      <c r="BXA66" s="191"/>
      <c r="BXB66" s="186"/>
      <c r="BXC66" s="186"/>
      <c r="BXD66" s="186"/>
      <c r="BXE66" s="189"/>
      <c r="BXF66" s="186"/>
      <c r="BXG66" s="186"/>
      <c r="BXH66" s="189"/>
      <c r="BXI66" s="189"/>
      <c r="BXJ66" s="189"/>
      <c r="BXK66" s="192"/>
      <c r="BXL66" s="188"/>
      <c r="BXM66" s="193"/>
      <c r="BXN66" s="183"/>
      <c r="BXO66" s="184"/>
      <c r="BXP66" s="185"/>
      <c r="BXQ66" s="186"/>
      <c r="BXR66" s="186"/>
      <c r="BXS66" s="186"/>
      <c r="BXT66" s="186"/>
      <c r="BXU66" s="186"/>
      <c r="BXV66" s="186"/>
      <c r="BXW66" s="186"/>
      <c r="BXX66" s="187"/>
      <c r="BXY66" s="188"/>
      <c r="BXZ66" s="186"/>
      <c r="BYA66" s="189"/>
      <c r="BYB66" s="186"/>
      <c r="BYC66" s="186"/>
      <c r="BYD66" s="186"/>
      <c r="BYE66" s="186"/>
      <c r="BYF66" s="186"/>
      <c r="BYG66" s="186"/>
      <c r="BYH66" s="187"/>
      <c r="BYI66" s="190"/>
      <c r="BYJ66" s="186"/>
      <c r="BYK66" s="186"/>
      <c r="BYL66" s="186"/>
      <c r="BYM66" s="186"/>
      <c r="BYN66" s="191"/>
      <c r="BYO66" s="186"/>
      <c r="BYP66" s="186"/>
      <c r="BYQ66" s="186"/>
      <c r="BYR66" s="189"/>
      <c r="BYS66" s="186"/>
      <c r="BYT66" s="186"/>
      <c r="BYU66" s="189"/>
      <c r="BYV66" s="189"/>
      <c r="BYW66" s="189"/>
      <c r="BYX66" s="192"/>
      <c r="BYY66" s="188"/>
      <c r="BYZ66" s="193"/>
      <c r="BZA66" s="183"/>
      <c r="BZB66" s="184"/>
      <c r="BZC66" s="185"/>
      <c r="BZD66" s="186"/>
      <c r="BZE66" s="186"/>
      <c r="BZF66" s="186"/>
      <c r="BZG66" s="186"/>
      <c r="BZH66" s="186"/>
      <c r="BZI66" s="186"/>
      <c r="BZJ66" s="186"/>
      <c r="BZK66" s="187"/>
      <c r="BZL66" s="188"/>
      <c r="BZM66" s="186"/>
      <c r="BZN66" s="189"/>
      <c r="BZO66" s="186"/>
      <c r="BZP66" s="186"/>
      <c r="BZQ66" s="186"/>
      <c r="BZR66" s="186"/>
      <c r="BZS66" s="186"/>
      <c r="BZT66" s="186"/>
      <c r="BZU66" s="187"/>
      <c r="BZV66" s="190"/>
      <c r="BZW66" s="186"/>
      <c r="BZX66" s="186"/>
      <c r="BZY66" s="186"/>
      <c r="BZZ66" s="186"/>
      <c r="CAA66" s="191"/>
      <c r="CAB66" s="186"/>
      <c r="CAC66" s="186"/>
      <c r="CAD66" s="186"/>
      <c r="CAE66" s="189"/>
      <c r="CAF66" s="186"/>
      <c r="CAG66" s="186"/>
      <c r="CAH66" s="189"/>
      <c r="CAI66" s="189"/>
      <c r="CAJ66" s="189"/>
      <c r="CAK66" s="192"/>
      <c r="CAL66" s="188"/>
      <c r="CAM66" s="193"/>
      <c r="CAN66" s="183"/>
      <c r="CAO66" s="184"/>
      <c r="CAP66" s="185"/>
      <c r="CAQ66" s="186"/>
      <c r="CAR66" s="186"/>
      <c r="CAS66" s="186"/>
      <c r="CAT66" s="186"/>
      <c r="CAU66" s="186"/>
      <c r="CAV66" s="186"/>
      <c r="CAW66" s="186"/>
      <c r="CAX66" s="187"/>
      <c r="CAY66" s="188"/>
      <c r="CAZ66" s="186"/>
      <c r="CBA66" s="189"/>
      <c r="CBB66" s="186"/>
      <c r="CBC66" s="186"/>
      <c r="CBD66" s="186"/>
      <c r="CBE66" s="186"/>
      <c r="CBF66" s="186"/>
      <c r="CBG66" s="186"/>
      <c r="CBH66" s="187"/>
      <c r="CBI66" s="190"/>
      <c r="CBJ66" s="186"/>
      <c r="CBK66" s="186"/>
      <c r="CBL66" s="186"/>
      <c r="CBM66" s="186"/>
      <c r="CBN66" s="191"/>
      <c r="CBO66" s="186"/>
      <c r="CBP66" s="186"/>
      <c r="CBQ66" s="186"/>
      <c r="CBR66" s="189"/>
      <c r="CBS66" s="186"/>
      <c r="CBT66" s="186"/>
      <c r="CBU66" s="189"/>
      <c r="CBV66" s="189"/>
      <c r="CBW66" s="189"/>
      <c r="CBX66" s="192"/>
      <c r="CBY66" s="188"/>
      <c r="CBZ66" s="193"/>
      <c r="CCA66" s="183"/>
      <c r="CCB66" s="184"/>
      <c r="CCC66" s="185"/>
      <c r="CCD66" s="186"/>
      <c r="CCE66" s="186"/>
      <c r="CCF66" s="186"/>
      <c r="CCG66" s="186"/>
      <c r="CCH66" s="186"/>
      <c r="CCI66" s="186"/>
      <c r="CCJ66" s="186"/>
      <c r="CCK66" s="187"/>
      <c r="CCL66" s="188"/>
      <c r="CCM66" s="186"/>
      <c r="CCN66" s="189"/>
      <c r="CCO66" s="186"/>
      <c r="CCP66" s="186"/>
      <c r="CCQ66" s="186"/>
      <c r="CCR66" s="186"/>
      <c r="CCS66" s="186"/>
      <c r="CCT66" s="186"/>
      <c r="CCU66" s="187"/>
      <c r="CCV66" s="190"/>
      <c r="CCW66" s="186"/>
      <c r="CCX66" s="186"/>
      <c r="CCY66" s="186"/>
      <c r="CCZ66" s="186"/>
      <c r="CDA66" s="191"/>
      <c r="CDB66" s="186"/>
      <c r="CDC66" s="186"/>
      <c r="CDD66" s="186"/>
      <c r="CDE66" s="189"/>
      <c r="CDF66" s="186"/>
      <c r="CDG66" s="186"/>
      <c r="CDH66" s="189"/>
      <c r="CDI66" s="189"/>
      <c r="CDJ66" s="189"/>
      <c r="CDK66" s="192"/>
      <c r="CDL66" s="188"/>
      <c r="CDM66" s="193"/>
      <c r="CDN66" s="183"/>
      <c r="CDO66" s="184"/>
      <c r="CDP66" s="185"/>
      <c r="CDQ66" s="186"/>
      <c r="CDR66" s="186"/>
      <c r="CDS66" s="186"/>
      <c r="CDT66" s="186"/>
      <c r="CDU66" s="186"/>
      <c r="CDV66" s="186"/>
      <c r="CDW66" s="186"/>
      <c r="CDX66" s="187"/>
      <c r="CDY66" s="188"/>
      <c r="CDZ66" s="186"/>
      <c r="CEA66" s="189"/>
      <c r="CEB66" s="186"/>
      <c r="CEC66" s="186"/>
      <c r="CED66" s="186"/>
      <c r="CEE66" s="186"/>
      <c r="CEF66" s="186"/>
      <c r="CEG66" s="186"/>
      <c r="CEH66" s="187"/>
      <c r="CEI66" s="190"/>
      <c r="CEJ66" s="186"/>
      <c r="CEK66" s="186"/>
      <c r="CEL66" s="186"/>
      <c r="CEM66" s="186"/>
      <c r="CEN66" s="191"/>
      <c r="CEO66" s="186"/>
      <c r="CEP66" s="186"/>
      <c r="CEQ66" s="186"/>
      <c r="CER66" s="189"/>
      <c r="CES66" s="186"/>
      <c r="CET66" s="186"/>
      <c r="CEU66" s="189"/>
      <c r="CEV66" s="189"/>
      <c r="CEW66" s="189"/>
      <c r="CEX66" s="192"/>
      <c r="CEY66" s="188"/>
      <c r="CEZ66" s="193"/>
      <c r="CFA66" s="183"/>
      <c r="CFB66" s="184"/>
      <c r="CFC66" s="185"/>
      <c r="CFD66" s="186"/>
      <c r="CFE66" s="186"/>
      <c r="CFF66" s="186"/>
      <c r="CFG66" s="186"/>
      <c r="CFH66" s="186"/>
      <c r="CFI66" s="186"/>
      <c r="CFJ66" s="186"/>
      <c r="CFK66" s="187"/>
      <c r="CFL66" s="188"/>
      <c r="CFM66" s="186"/>
      <c r="CFN66" s="189"/>
      <c r="CFO66" s="186"/>
      <c r="CFP66" s="186"/>
      <c r="CFQ66" s="186"/>
      <c r="CFR66" s="186"/>
      <c r="CFS66" s="186"/>
      <c r="CFT66" s="186"/>
      <c r="CFU66" s="187"/>
      <c r="CFV66" s="190"/>
      <c r="CFW66" s="186"/>
      <c r="CFX66" s="186"/>
      <c r="CFY66" s="186"/>
      <c r="CFZ66" s="186"/>
      <c r="CGA66" s="191"/>
      <c r="CGB66" s="186"/>
      <c r="CGC66" s="186"/>
      <c r="CGD66" s="186"/>
      <c r="CGE66" s="189"/>
      <c r="CGF66" s="186"/>
      <c r="CGG66" s="186"/>
      <c r="CGH66" s="189"/>
      <c r="CGI66" s="189"/>
      <c r="CGJ66" s="189"/>
      <c r="CGK66" s="192"/>
      <c r="CGL66" s="188"/>
      <c r="CGM66" s="193"/>
      <c r="CGN66" s="183"/>
      <c r="CGO66" s="184"/>
      <c r="CGP66" s="185"/>
      <c r="CGQ66" s="186"/>
      <c r="CGR66" s="186"/>
      <c r="CGS66" s="186"/>
      <c r="CGT66" s="186"/>
      <c r="CGU66" s="186"/>
      <c r="CGV66" s="186"/>
      <c r="CGW66" s="186"/>
      <c r="CGX66" s="187"/>
      <c r="CGY66" s="188"/>
      <c r="CGZ66" s="186"/>
      <c r="CHA66" s="189"/>
      <c r="CHB66" s="186"/>
      <c r="CHC66" s="186"/>
      <c r="CHD66" s="186"/>
      <c r="CHE66" s="186"/>
      <c r="CHF66" s="186"/>
      <c r="CHG66" s="186"/>
      <c r="CHH66" s="187"/>
      <c r="CHI66" s="190"/>
      <c r="CHJ66" s="186"/>
      <c r="CHK66" s="186"/>
      <c r="CHL66" s="186"/>
      <c r="CHM66" s="186"/>
      <c r="CHN66" s="191"/>
      <c r="CHO66" s="186"/>
      <c r="CHP66" s="186"/>
      <c r="CHQ66" s="186"/>
      <c r="CHR66" s="189"/>
      <c r="CHS66" s="186"/>
      <c r="CHT66" s="186"/>
      <c r="CHU66" s="189"/>
      <c r="CHV66" s="189"/>
      <c r="CHW66" s="189"/>
      <c r="CHX66" s="192"/>
      <c r="CHY66" s="188"/>
      <c r="CHZ66" s="193"/>
      <c r="CIA66" s="183"/>
      <c r="CIB66" s="184"/>
      <c r="CIC66" s="185"/>
      <c r="CID66" s="186"/>
      <c r="CIE66" s="186"/>
      <c r="CIF66" s="186"/>
      <c r="CIG66" s="186"/>
      <c r="CIH66" s="186"/>
      <c r="CII66" s="186"/>
      <c r="CIJ66" s="186"/>
      <c r="CIK66" s="187"/>
      <c r="CIL66" s="188"/>
      <c r="CIM66" s="186"/>
      <c r="CIN66" s="189"/>
      <c r="CIO66" s="186"/>
      <c r="CIP66" s="186"/>
      <c r="CIQ66" s="186"/>
      <c r="CIR66" s="186"/>
      <c r="CIS66" s="186"/>
      <c r="CIT66" s="186"/>
      <c r="CIU66" s="187"/>
      <c r="CIV66" s="190"/>
      <c r="CIW66" s="186"/>
      <c r="CIX66" s="186"/>
      <c r="CIY66" s="186"/>
      <c r="CIZ66" s="186"/>
      <c r="CJA66" s="191"/>
      <c r="CJB66" s="186"/>
      <c r="CJC66" s="186"/>
      <c r="CJD66" s="186"/>
      <c r="CJE66" s="189"/>
      <c r="CJF66" s="186"/>
      <c r="CJG66" s="186"/>
      <c r="CJH66" s="189"/>
      <c r="CJI66" s="189"/>
      <c r="CJJ66" s="189"/>
      <c r="CJK66" s="192"/>
      <c r="CJL66" s="188"/>
      <c r="CJM66" s="193"/>
      <c r="CJN66" s="183"/>
      <c r="CJO66" s="184"/>
      <c r="CJP66" s="185"/>
      <c r="CJQ66" s="186"/>
      <c r="CJR66" s="186"/>
      <c r="CJS66" s="186"/>
      <c r="CJT66" s="186"/>
      <c r="CJU66" s="186"/>
      <c r="CJV66" s="186"/>
      <c r="CJW66" s="186"/>
      <c r="CJX66" s="187"/>
      <c r="CJY66" s="188"/>
      <c r="CJZ66" s="186"/>
      <c r="CKA66" s="189"/>
      <c r="CKB66" s="186"/>
      <c r="CKC66" s="186"/>
      <c r="CKD66" s="186"/>
      <c r="CKE66" s="186"/>
      <c r="CKF66" s="186"/>
      <c r="CKG66" s="186"/>
      <c r="CKH66" s="187"/>
      <c r="CKI66" s="190"/>
      <c r="CKJ66" s="186"/>
      <c r="CKK66" s="186"/>
      <c r="CKL66" s="186"/>
      <c r="CKM66" s="186"/>
      <c r="CKN66" s="191"/>
      <c r="CKO66" s="186"/>
      <c r="CKP66" s="186"/>
      <c r="CKQ66" s="186"/>
      <c r="CKR66" s="189"/>
      <c r="CKS66" s="186"/>
      <c r="CKT66" s="186"/>
      <c r="CKU66" s="189"/>
      <c r="CKV66" s="189"/>
      <c r="CKW66" s="189"/>
      <c r="CKX66" s="192"/>
      <c r="CKY66" s="188"/>
      <c r="CKZ66" s="193"/>
      <c r="CLA66" s="183"/>
      <c r="CLB66" s="184"/>
      <c r="CLC66" s="185"/>
      <c r="CLD66" s="186"/>
      <c r="CLE66" s="186"/>
      <c r="CLF66" s="186"/>
      <c r="CLG66" s="186"/>
      <c r="CLH66" s="186"/>
      <c r="CLI66" s="186"/>
      <c r="CLJ66" s="186"/>
      <c r="CLK66" s="187"/>
      <c r="CLL66" s="188"/>
      <c r="CLM66" s="186"/>
      <c r="CLN66" s="189"/>
      <c r="CLO66" s="186"/>
      <c r="CLP66" s="186"/>
      <c r="CLQ66" s="186"/>
      <c r="CLR66" s="186"/>
      <c r="CLS66" s="186"/>
      <c r="CLT66" s="186"/>
      <c r="CLU66" s="187"/>
      <c r="CLV66" s="190"/>
      <c r="CLW66" s="186"/>
      <c r="CLX66" s="186"/>
      <c r="CLY66" s="186"/>
      <c r="CLZ66" s="186"/>
      <c r="CMA66" s="191"/>
      <c r="CMB66" s="186"/>
      <c r="CMC66" s="186"/>
      <c r="CMD66" s="186"/>
      <c r="CME66" s="189"/>
      <c r="CMF66" s="186"/>
      <c r="CMG66" s="186"/>
      <c r="CMH66" s="189"/>
      <c r="CMI66" s="189"/>
      <c r="CMJ66" s="189"/>
      <c r="CMK66" s="192"/>
      <c r="CML66" s="188"/>
      <c r="CMM66" s="193"/>
      <c r="CMN66" s="183"/>
      <c r="CMO66" s="184"/>
      <c r="CMP66" s="185"/>
      <c r="CMQ66" s="186"/>
      <c r="CMR66" s="186"/>
      <c r="CMS66" s="186"/>
      <c r="CMT66" s="186"/>
      <c r="CMU66" s="186"/>
      <c r="CMV66" s="186"/>
      <c r="CMW66" s="186"/>
      <c r="CMX66" s="187"/>
      <c r="CMY66" s="188"/>
      <c r="CMZ66" s="186"/>
      <c r="CNA66" s="189"/>
      <c r="CNB66" s="186"/>
      <c r="CNC66" s="186"/>
      <c r="CND66" s="186"/>
      <c r="CNE66" s="186"/>
      <c r="CNF66" s="186"/>
      <c r="CNG66" s="186"/>
      <c r="CNH66" s="187"/>
      <c r="CNI66" s="190"/>
      <c r="CNJ66" s="186"/>
      <c r="CNK66" s="186"/>
      <c r="CNL66" s="186"/>
      <c r="CNM66" s="186"/>
      <c r="CNN66" s="191"/>
      <c r="CNO66" s="186"/>
      <c r="CNP66" s="186"/>
      <c r="CNQ66" s="186"/>
      <c r="CNR66" s="189"/>
      <c r="CNS66" s="186"/>
      <c r="CNT66" s="186"/>
      <c r="CNU66" s="189"/>
      <c r="CNV66" s="189"/>
      <c r="CNW66" s="189"/>
      <c r="CNX66" s="192"/>
      <c r="CNY66" s="188"/>
      <c r="CNZ66" s="193"/>
      <c r="COA66" s="183"/>
      <c r="COB66" s="184"/>
      <c r="COC66" s="185"/>
      <c r="COD66" s="186"/>
      <c r="COE66" s="186"/>
      <c r="COF66" s="186"/>
      <c r="COG66" s="186"/>
      <c r="COH66" s="186"/>
      <c r="COI66" s="186"/>
      <c r="COJ66" s="186"/>
      <c r="COK66" s="187"/>
      <c r="COL66" s="188"/>
      <c r="COM66" s="186"/>
      <c r="CON66" s="189"/>
      <c r="COO66" s="186"/>
      <c r="COP66" s="186"/>
      <c r="COQ66" s="186"/>
      <c r="COR66" s="186"/>
      <c r="COS66" s="186"/>
      <c r="COT66" s="186"/>
      <c r="COU66" s="187"/>
      <c r="COV66" s="190"/>
      <c r="COW66" s="186"/>
      <c r="COX66" s="186"/>
      <c r="COY66" s="186"/>
      <c r="COZ66" s="186"/>
      <c r="CPA66" s="191"/>
      <c r="CPB66" s="186"/>
      <c r="CPC66" s="186"/>
      <c r="CPD66" s="186"/>
      <c r="CPE66" s="189"/>
      <c r="CPF66" s="186"/>
      <c r="CPG66" s="186"/>
      <c r="CPH66" s="189"/>
      <c r="CPI66" s="189"/>
      <c r="CPJ66" s="189"/>
      <c r="CPK66" s="192"/>
      <c r="CPL66" s="188"/>
      <c r="CPM66" s="193"/>
      <c r="CPN66" s="183"/>
      <c r="CPO66" s="184"/>
      <c r="CPP66" s="185"/>
      <c r="CPQ66" s="186"/>
      <c r="CPR66" s="186"/>
      <c r="CPS66" s="186"/>
      <c r="CPT66" s="186"/>
      <c r="CPU66" s="186"/>
      <c r="CPV66" s="186"/>
      <c r="CPW66" s="186"/>
      <c r="CPX66" s="187"/>
      <c r="CPY66" s="188"/>
      <c r="CPZ66" s="186"/>
      <c r="CQA66" s="189"/>
      <c r="CQB66" s="186"/>
      <c r="CQC66" s="186"/>
      <c r="CQD66" s="186"/>
      <c r="CQE66" s="186"/>
      <c r="CQF66" s="186"/>
      <c r="CQG66" s="186"/>
      <c r="CQH66" s="187"/>
      <c r="CQI66" s="190"/>
      <c r="CQJ66" s="186"/>
      <c r="CQK66" s="186"/>
      <c r="CQL66" s="186"/>
      <c r="CQM66" s="186"/>
      <c r="CQN66" s="191"/>
      <c r="CQO66" s="186"/>
      <c r="CQP66" s="186"/>
      <c r="CQQ66" s="186"/>
      <c r="CQR66" s="189"/>
      <c r="CQS66" s="186"/>
      <c r="CQT66" s="186"/>
      <c r="CQU66" s="189"/>
      <c r="CQV66" s="189"/>
      <c r="CQW66" s="189"/>
      <c r="CQX66" s="192"/>
      <c r="CQY66" s="188"/>
      <c r="CQZ66" s="193"/>
      <c r="CRA66" s="183"/>
      <c r="CRB66" s="184"/>
      <c r="CRC66" s="185"/>
      <c r="CRD66" s="186"/>
      <c r="CRE66" s="186"/>
      <c r="CRF66" s="186"/>
      <c r="CRG66" s="186"/>
      <c r="CRH66" s="186"/>
      <c r="CRI66" s="186"/>
      <c r="CRJ66" s="186"/>
      <c r="CRK66" s="187"/>
      <c r="CRL66" s="188"/>
      <c r="CRM66" s="186"/>
      <c r="CRN66" s="189"/>
      <c r="CRO66" s="186"/>
      <c r="CRP66" s="186"/>
      <c r="CRQ66" s="186"/>
      <c r="CRR66" s="186"/>
      <c r="CRS66" s="186"/>
      <c r="CRT66" s="186"/>
      <c r="CRU66" s="187"/>
      <c r="CRV66" s="190"/>
      <c r="CRW66" s="186"/>
      <c r="CRX66" s="186"/>
      <c r="CRY66" s="186"/>
      <c r="CRZ66" s="186"/>
      <c r="CSA66" s="191"/>
      <c r="CSB66" s="186"/>
      <c r="CSC66" s="186"/>
      <c r="CSD66" s="186"/>
      <c r="CSE66" s="189"/>
      <c r="CSF66" s="186"/>
      <c r="CSG66" s="186"/>
      <c r="CSH66" s="189"/>
      <c r="CSI66" s="189"/>
      <c r="CSJ66" s="189"/>
      <c r="CSK66" s="192"/>
      <c r="CSL66" s="188"/>
      <c r="CSM66" s="193"/>
      <c r="CSN66" s="183"/>
      <c r="CSO66" s="184"/>
      <c r="CSP66" s="185"/>
      <c r="CSQ66" s="186"/>
      <c r="CSR66" s="186"/>
      <c r="CSS66" s="186"/>
      <c r="CST66" s="186"/>
      <c r="CSU66" s="186"/>
      <c r="CSV66" s="186"/>
      <c r="CSW66" s="186"/>
      <c r="CSX66" s="187"/>
      <c r="CSY66" s="188"/>
      <c r="CSZ66" s="186"/>
      <c r="CTA66" s="189"/>
      <c r="CTB66" s="186"/>
      <c r="CTC66" s="186"/>
      <c r="CTD66" s="186"/>
      <c r="CTE66" s="186"/>
      <c r="CTF66" s="186"/>
      <c r="CTG66" s="186"/>
      <c r="CTH66" s="187"/>
      <c r="CTI66" s="190"/>
      <c r="CTJ66" s="186"/>
      <c r="CTK66" s="186"/>
      <c r="CTL66" s="186"/>
      <c r="CTM66" s="186"/>
      <c r="CTN66" s="191"/>
      <c r="CTO66" s="186"/>
      <c r="CTP66" s="186"/>
      <c r="CTQ66" s="186"/>
      <c r="CTR66" s="189"/>
      <c r="CTS66" s="186"/>
      <c r="CTT66" s="186"/>
      <c r="CTU66" s="189"/>
      <c r="CTV66" s="189"/>
      <c r="CTW66" s="189"/>
      <c r="CTX66" s="192"/>
      <c r="CTY66" s="188"/>
      <c r="CTZ66" s="193"/>
      <c r="CUA66" s="183"/>
      <c r="CUB66" s="184"/>
      <c r="CUC66" s="185"/>
      <c r="CUD66" s="186"/>
      <c r="CUE66" s="186"/>
      <c r="CUF66" s="186"/>
      <c r="CUG66" s="186"/>
      <c r="CUH66" s="186"/>
      <c r="CUI66" s="186"/>
      <c r="CUJ66" s="186"/>
      <c r="CUK66" s="187"/>
      <c r="CUL66" s="188"/>
      <c r="CUM66" s="186"/>
      <c r="CUN66" s="189"/>
      <c r="CUO66" s="186"/>
      <c r="CUP66" s="186"/>
      <c r="CUQ66" s="186"/>
      <c r="CUR66" s="186"/>
      <c r="CUS66" s="186"/>
      <c r="CUT66" s="186"/>
      <c r="CUU66" s="187"/>
      <c r="CUV66" s="190"/>
      <c r="CUW66" s="186"/>
      <c r="CUX66" s="186"/>
      <c r="CUY66" s="186"/>
      <c r="CUZ66" s="186"/>
      <c r="CVA66" s="191"/>
      <c r="CVB66" s="186"/>
      <c r="CVC66" s="186"/>
      <c r="CVD66" s="186"/>
      <c r="CVE66" s="189"/>
      <c r="CVF66" s="186"/>
      <c r="CVG66" s="186"/>
      <c r="CVH66" s="189"/>
      <c r="CVI66" s="189"/>
      <c r="CVJ66" s="189"/>
      <c r="CVK66" s="192"/>
      <c r="CVL66" s="188"/>
      <c r="CVM66" s="193"/>
      <c r="CVN66" s="183"/>
      <c r="CVO66" s="184"/>
      <c r="CVP66" s="185"/>
      <c r="CVQ66" s="186"/>
      <c r="CVR66" s="186"/>
      <c r="CVS66" s="186"/>
      <c r="CVT66" s="186"/>
      <c r="CVU66" s="186"/>
      <c r="CVV66" s="186"/>
      <c r="CVW66" s="186"/>
      <c r="CVX66" s="187"/>
      <c r="CVY66" s="188"/>
      <c r="CVZ66" s="186"/>
      <c r="CWA66" s="189"/>
      <c r="CWB66" s="186"/>
      <c r="CWC66" s="186"/>
      <c r="CWD66" s="186"/>
      <c r="CWE66" s="186"/>
      <c r="CWF66" s="186"/>
      <c r="CWG66" s="186"/>
      <c r="CWH66" s="187"/>
      <c r="CWI66" s="190"/>
      <c r="CWJ66" s="186"/>
      <c r="CWK66" s="186"/>
      <c r="CWL66" s="186"/>
      <c r="CWM66" s="186"/>
      <c r="CWN66" s="191"/>
      <c r="CWO66" s="186"/>
      <c r="CWP66" s="186"/>
      <c r="CWQ66" s="186"/>
      <c r="CWR66" s="189"/>
      <c r="CWS66" s="186"/>
      <c r="CWT66" s="186"/>
      <c r="CWU66" s="189"/>
      <c r="CWV66" s="189"/>
      <c r="CWW66" s="189"/>
      <c r="CWX66" s="192"/>
      <c r="CWY66" s="188"/>
      <c r="CWZ66" s="193"/>
      <c r="CXA66" s="183"/>
      <c r="CXB66" s="184"/>
      <c r="CXC66" s="185"/>
      <c r="CXD66" s="186"/>
      <c r="CXE66" s="186"/>
      <c r="CXF66" s="186"/>
      <c r="CXG66" s="186"/>
      <c r="CXH66" s="186"/>
      <c r="CXI66" s="186"/>
      <c r="CXJ66" s="186"/>
      <c r="CXK66" s="187"/>
      <c r="CXL66" s="188"/>
      <c r="CXM66" s="186"/>
      <c r="CXN66" s="189"/>
      <c r="CXO66" s="186"/>
      <c r="CXP66" s="186"/>
      <c r="CXQ66" s="186"/>
      <c r="CXR66" s="186"/>
      <c r="CXS66" s="186"/>
      <c r="CXT66" s="186"/>
      <c r="CXU66" s="187"/>
      <c r="CXV66" s="190"/>
      <c r="CXW66" s="186"/>
      <c r="CXX66" s="186"/>
      <c r="CXY66" s="186"/>
      <c r="CXZ66" s="186"/>
      <c r="CYA66" s="191"/>
      <c r="CYB66" s="186"/>
      <c r="CYC66" s="186"/>
      <c r="CYD66" s="186"/>
      <c r="CYE66" s="189"/>
      <c r="CYF66" s="186"/>
      <c r="CYG66" s="186"/>
      <c r="CYH66" s="189"/>
      <c r="CYI66" s="189"/>
      <c r="CYJ66" s="189"/>
      <c r="CYK66" s="192"/>
      <c r="CYL66" s="188"/>
      <c r="CYM66" s="193"/>
      <c r="CYN66" s="183"/>
      <c r="CYO66" s="184"/>
      <c r="CYP66" s="185"/>
      <c r="CYQ66" s="186"/>
      <c r="CYR66" s="186"/>
      <c r="CYS66" s="186"/>
      <c r="CYT66" s="186"/>
      <c r="CYU66" s="186"/>
      <c r="CYV66" s="186"/>
      <c r="CYW66" s="186"/>
      <c r="CYX66" s="187"/>
      <c r="CYY66" s="188"/>
      <c r="CYZ66" s="186"/>
      <c r="CZA66" s="189"/>
      <c r="CZB66" s="186"/>
      <c r="CZC66" s="186"/>
      <c r="CZD66" s="186"/>
      <c r="CZE66" s="186"/>
      <c r="CZF66" s="186"/>
      <c r="CZG66" s="186"/>
      <c r="CZH66" s="187"/>
      <c r="CZI66" s="190"/>
      <c r="CZJ66" s="186"/>
      <c r="CZK66" s="186"/>
      <c r="CZL66" s="186"/>
      <c r="CZM66" s="186"/>
      <c r="CZN66" s="191"/>
      <c r="CZO66" s="186"/>
      <c r="CZP66" s="186"/>
      <c r="CZQ66" s="186"/>
      <c r="CZR66" s="189"/>
      <c r="CZS66" s="186"/>
      <c r="CZT66" s="186"/>
      <c r="CZU66" s="189"/>
      <c r="CZV66" s="189"/>
      <c r="CZW66" s="189"/>
      <c r="CZX66" s="192"/>
      <c r="CZY66" s="188"/>
      <c r="CZZ66" s="193"/>
      <c r="DAA66" s="183"/>
      <c r="DAB66" s="184"/>
      <c r="DAC66" s="185"/>
      <c r="DAD66" s="186"/>
      <c r="DAE66" s="186"/>
      <c r="DAF66" s="186"/>
      <c r="DAG66" s="186"/>
      <c r="DAH66" s="186"/>
      <c r="DAI66" s="186"/>
      <c r="DAJ66" s="186"/>
      <c r="DAK66" s="187"/>
      <c r="DAL66" s="188"/>
      <c r="DAM66" s="186"/>
      <c r="DAN66" s="189"/>
      <c r="DAO66" s="186"/>
      <c r="DAP66" s="186"/>
      <c r="DAQ66" s="186"/>
      <c r="DAR66" s="186"/>
      <c r="DAS66" s="186"/>
      <c r="DAT66" s="186"/>
      <c r="DAU66" s="187"/>
      <c r="DAV66" s="190"/>
      <c r="DAW66" s="186"/>
      <c r="DAX66" s="186"/>
      <c r="DAY66" s="186"/>
      <c r="DAZ66" s="186"/>
      <c r="DBA66" s="191"/>
      <c r="DBB66" s="186"/>
      <c r="DBC66" s="186"/>
      <c r="DBD66" s="186"/>
      <c r="DBE66" s="189"/>
      <c r="DBF66" s="186"/>
      <c r="DBG66" s="186"/>
      <c r="DBH66" s="189"/>
      <c r="DBI66" s="189"/>
      <c r="DBJ66" s="189"/>
      <c r="DBK66" s="192"/>
      <c r="DBL66" s="188"/>
      <c r="DBM66" s="193"/>
      <c r="DBN66" s="183"/>
      <c r="DBO66" s="184"/>
      <c r="DBP66" s="185"/>
      <c r="DBQ66" s="186"/>
      <c r="DBR66" s="186"/>
      <c r="DBS66" s="186"/>
      <c r="DBT66" s="186"/>
      <c r="DBU66" s="186"/>
      <c r="DBV66" s="186"/>
      <c r="DBW66" s="186"/>
      <c r="DBX66" s="187"/>
      <c r="DBY66" s="188"/>
      <c r="DBZ66" s="186"/>
      <c r="DCA66" s="189"/>
      <c r="DCB66" s="186"/>
      <c r="DCC66" s="186"/>
      <c r="DCD66" s="186"/>
      <c r="DCE66" s="186"/>
      <c r="DCF66" s="186"/>
      <c r="DCG66" s="186"/>
      <c r="DCH66" s="187"/>
      <c r="DCI66" s="190"/>
      <c r="DCJ66" s="186"/>
      <c r="DCK66" s="186"/>
      <c r="DCL66" s="186"/>
      <c r="DCM66" s="186"/>
      <c r="DCN66" s="191"/>
      <c r="DCO66" s="186"/>
      <c r="DCP66" s="186"/>
      <c r="DCQ66" s="186"/>
      <c r="DCR66" s="189"/>
      <c r="DCS66" s="186"/>
      <c r="DCT66" s="186"/>
      <c r="DCU66" s="189"/>
      <c r="DCV66" s="189"/>
      <c r="DCW66" s="189"/>
      <c r="DCX66" s="192"/>
      <c r="DCY66" s="188"/>
      <c r="DCZ66" s="193"/>
      <c r="DDA66" s="183"/>
      <c r="DDB66" s="184"/>
      <c r="DDC66" s="185"/>
      <c r="DDD66" s="186"/>
      <c r="DDE66" s="186"/>
      <c r="DDF66" s="186"/>
      <c r="DDG66" s="186"/>
      <c r="DDH66" s="186"/>
      <c r="DDI66" s="186"/>
      <c r="DDJ66" s="186"/>
      <c r="DDK66" s="187"/>
      <c r="DDL66" s="188"/>
      <c r="DDM66" s="186"/>
      <c r="DDN66" s="189"/>
      <c r="DDO66" s="186"/>
      <c r="DDP66" s="186"/>
      <c r="DDQ66" s="186"/>
      <c r="DDR66" s="186"/>
      <c r="DDS66" s="186"/>
      <c r="DDT66" s="186"/>
      <c r="DDU66" s="187"/>
      <c r="DDV66" s="190"/>
      <c r="DDW66" s="186"/>
      <c r="DDX66" s="186"/>
      <c r="DDY66" s="186"/>
      <c r="DDZ66" s="186"/>
      <c r="DEA66" s="191"/>
      <c r="DEB66" s="186"/>
      <c r="DEC66" s="186"/>
      <c r="DED66" s="186"/>
      <c r="DEE66" s="189"/>
      <c r="DEF66" s="186"/>
      <c r="DEG66" s="186"/>
      <c r="DEH66" s="189"/>
      <c r="DEI66" s="189"/>
      <c r="DEJ66" s="189"/>
      <c r="DEK66" s="192"/>
      <c r="DEL66" s="188"/>
      <c r="DEM66" s="193"/>
      <c r="DEN66" s="183"/>
      <c r="DEO66" s="184"/>
      <c r="DEP66" s="185"/>
      <c r="DEQ66" s="186"/>
      <c r="DER66" s="186"/>
      <c r="DES66" s="186"/>
      <c r="DET66" s="186"/>
      <c r="DEU66" s="186"/>
      <c r="DEV66" s="186"/>
      <c r="DEW66" s="186"/>
      <c r="DEX66" s="187"/>
      <c r="DEY66" s="188"/>
      <c r="DEZ66" s="186"/>
      <c r="DFA66" s="189"/>
      <c r="DFB66" s="186"/>
      <c r="DFC66" s="186"/>
      <c r="DFD66" s="186"/>
      <c r="DFE66" s="186"/>
      <c r="DFF66" s="186"/>
      <c r="DFG66" s="186"/>
      <c r="DFH66" s="187"/>
      <c r="DFI66" s="190"/>
      <c r="DFJ66" s="186"/>
      <c r="DFK66" s="186"/>
      <c r="DFL66" s="186"/>
      <c r="DFM66" s="186"/>
      <c r="DFN66" s="191"/>
      <c r="DFO66" s="186"/>
      <c r="DFP66" s="186"/>
      <c r="DFQ66" s="186"/>
      <c r="DFR66" s="189"/>
      <c r="DFS66" s="186"/>
      <c r="DFT66" s="186"/>
      <c r="DFU66" s="189"/>
      <c r="DFV66" s="189"/>
      <c r="DFW66" s="189"/>
      <c r="DFX66" s="192"/>
      <c r="DFY66" s="188"/>
      <c r="DFZ66" s="193"/>
      <c r="DGA66" s="183"/>
      <c r="DGB66" s="184"/>
      <c r="DGC66" s="185"/>
      <c r="DGD66" s="186"/>
      <c r="DGE66" s="186"/>
      <c r="DGF66" s="186"/>
      <c r="DGG66" s="186"/>
      <c r="DGH66" s="186"/>
      <c r="DGI66" s="186"/>
      <c r="DGJ66" s="186"/>
      <c r="DGK66" s="187"/>
      <c r="DGL66" s="188"/>
      <c r="DGM66" s="186"/>
      <c r="DGN66" s="189"/>
      <c r="DGO66" s="186"/>
      <c r="DGP66" s="186"/>
      <c r="DGQ66" s="186"/>
      <c r="DGR66" s="186"/>
      <c r="DGS66" s="186"/>
      <c r="DGT66" s="186"/>
      <c r="DGU66" s="187"/>
      <c r="DGV66" s="190"/>
      <c r="DGW66" s="186"/>
      <c r="DGX66" s="186"/>
      <c r="DGY66" s="186"/>
      <c r="DGZ66" s="186"/>
      <c r="DHA66" s="191"/>
      <c r="DHB66" s="186"/>
      <c r="DHC66" s="186"/>
      <c r="DHD66" s="186"/>
      <c r="DHE66" s="189"/>
      <c r="DHF66" s="186"/>
      <c r="DHG66" s="186"/>
      <c r="DHH66" s="189"/>
      <c r="DHI66" s="189"/>
      <c r="DHJ66" s="189"/>
      <c r="DHK66" s="192"/>
      <c r="DHL66" s="188"/>
      <c r="DHM66" s="193"/>
      <c r="DHN66" s="183"/>
      <c r="DHO66" s="184"/>
      <c r="DHP66" s="185"/>
      <c r="DHQ66" s="186"/>
      <c r="DHR66" s="186"/>
      <c r="DHS66" s="186"/>
      <c r="DHT66" s="186"/>
      <c r="DHU66" s="186"/>
      <c r="DHV66" s="186"/>
      <c r="DHW66" s="186"/>
      <c r="DHX66" s="187"/>
      <c r="DHY66" s="188"/>
      <c r="DHZ66" s="186"/>
      <c r="DIA66" s="189"/>
      <c r="DIB66" s="186"/>
      <c r="DIC66" s="186"/>
      <c r="DID66" s="186"/>
      <c r="DIE66" s="186"/>
      <c r="DIF66" s="186"/>
      <c r="DIG66" s="186"/>
      <c r="DIH66" s="187"/>
      <c r="DII66" s="190"/>
      <c r="DIJ66" s="186"/>
      <c r="DIK66" s="186"/>
      <c r="DIL66" s="186"/>
      <c r="DIM66" s="186"/>
      <c r="DIN66" s="191"/>
      <c r="DIO66" s="186"/>
      <c r="DIP66" s="186"/>
      <c r="DIQ66" s="186"/>
      <c r="DIR66" s="189"/>
      <c r="DIS66" s="186"/>
      <c r="DIT66" s="186"/>
      <c r="DIU66" s="189"/>
      <c r="DIV66" s="189"/>
      <c r="DIW66" s="189"/>
      <c r="DIX66" s="192"/>
      <c r="DIY66" s="188"/>
      <c r="DIZ66" s="193"/>
      <c r="DJA66" s="183"/>
      <c r="DJB66" s="184"/>
      <c r="DJC66" s="185"/>
      <c r="DJD66" s="186"/>
      <c r="DJE66" s="186"/>
      <c r="DJF66" s="186"/>
      <c r="DJG66" s="186"/>
      <c r="DJH66" s="186"/>
      <c r="DJI66" s="186"/>
      <c r="DJJ66" s="186"/>
      <c r="DJK66" s="187"/>
      <c r="DJL66" s="188"/>
      <c r="DJM66" s="186"/>
      <c r="DJN66" s="189"/>
      <c r="DJO66" s="186"/>
      <c r="DJP66" s="186"/>
      <c r="DJQ66" s="186"/>
      <c r="DJR66" s="186"/>
      <c r="DJS66" s="186"/>
      <c r="DJT66" s="186"/>
      <c r="DJU66" s="187"/>
      <c r="DJV66" s="190"/>
      <c r="DJW66" s="186"/>
      <c r="DJX66" s="186"/>
      <c r="DJY66" s="186"/>
      <c r="DJZ66" s="186"/>
      <c r="DKA66" s="191"/>
      <c r="DKB66" s="186"/>
      <c r="DKC66" s="186"/>
      <c r="DKD66" s="186"/>
      <c r="DKE66" s="189"/>
      <c r="DKF66" s="186"/>
      <c r="DKG66" s="186"/>
      <c r="DKH66" s="189"/>
      <c r="DKI66" s="189"/>
      <c r="DKJ66" s="189"/>
      <c r="DKK66" s="192"/>
      <c r="DKL66" s="188"/>
      <c r="DKM66" s="193"/>
      <c r="DKN66" s="183"/>
      <c r="DKO66" s="184"/>
      <c r="DKP66" s="185"/>
      <c r="DKQ66" s="186"/>
      <c r="DKR66" s="186"/>
      <c r="DKS66" s="186"/>
      <c r="DKT66" s="186"/>
      <c r="DKU66" s="186"/>
      <c r="DKV66" s="186"/>
      <c r="DKW66" s="186"/>
      <c r="DKX66" s="187"/>
      <c r="DKY66" s="188"/>
      <c r="DKZ66" s="186"/>
      <c r="DLA66" s="189"/>
      <c r="DLB66" s="186"/>
      <c r="DLC66" s="186"/>
      <c r="DLD66" s="186"/>
      <c r="DLE66" s="186"/>
      <c r="DLF66" s="186"/>
      <c r="DLG66" s="186"/>
      <c r="DLH66" s="187"/>
      <c r="DLI66" s="190"/>
      <c r="DLJ66" s="186"/>
      <c r="DLK66" s="186"/>
      <c r="DLL66" s="186"/>
      <c r="DLM66" s="186"/>
      <c r="DLN66" s="191"/>
      <c r="DLO66" s="186"/>
      <c r="DLP66" s="186"/>
      <c r="DLQ66" s="186"/>
      <c r="DLR66" s="189"/>
      <c r="DLS66" s="186"/>
      <c r="DLT66" s="186"/>
      <c r="DLU66" s="189"/>
      <c r="DLV66" s="189"/>
      <c r="DLW66" s="189"/>
      <c r="DLX66" s="192"/>
      <c r="DLY66" s="188"/>
      <c r="DLZ66" s="193"/>
      <c r="DMA66" s="183"/>
      <c r="DMB66" s="184"/>
      <c r="DMC66" s="185"/>
      <c r="DMD66" s="186"/>
      <c r="DME66" s="186"/>
      <c r="DMF66" s="186"/>
      <c r="DMG66" s="186"/>
      <c r="DMH66" s="186"/>
      <c r="DMI66" s="186"/>
      <c r="DMJ66" s="186"/>
      <c r="DMK66" s="187"/>
      <c r="DML66" s="188"/>
      <c r="DMM66" s="186"/>
      <c r="DMN66" s="189"/>
      <c r="DMO66" s="186"/>
      <c r="DMP66" s="186"/>
      <c r="DMQ66" s="186"/>
      <c r="DMR66" s="186"/>
      <c r="DMS66" s="186"/>
      <c r="DMT66" s="186"/>
      <c r="DMU66" s="187"/>
      <c r="DMV66" s="190"/>
      <c r="DMW66" s="186"/>
      <c r="DMX66" s="186"/>
      <c r="DMY66" s="186"/>
      <c r="DMZ66" s="186"/>
      <c r="DNA66" s="191"/>
      <c r="DNB66" s="186"/>
      <c r="DNC66" s="186"/>
      <c r="DND66" s="186"/>
      <c r="DNE66" s="189"/>
      <c r="DNF66" s="186"/>
      <c r="DNG66" s="186"/>
      <c r="DNH66" s="189"/>
      <c r="DNI66" s="189"/>
      <c r="DNJ66" s="189"/>
      <c r="DNK66" s="192"/>
      <c r="DNL66" s="188"/>
      <c r="DNM66" s="193"/>
      <c r="DNN66" s="183"/>
      <c r="DNO66" s="184"/>
      <c r="DNP66" s="185"/>
      <c r="DNQ66" s="186"/>
      <c r="DNR66" s="186"/>
      <c r="DNS66" s="186"/>
      <c r="DNT66" s="186"/>
      <c r="DNU66" s="186"/>
      <c r="DNV66" s="186"/>
      <c r="DNW66" s="186"/>
      <c r="DNX66" s="187"/>
      <c r="DNY66" s="188"/>
      <c r="DNZ66" s="186"/>
      <c r="DOA66" s="189"/>
      <c r="DOB66" s="186"/>
      <c r="DOC66" s="186"/>
      <c r="DOD66" s="186"/>
      <c r="DOE66" s="186"/>
      <c r="DOF66" s="186"/>
      <c r="DOG66" s="186"/>
      <c r="DOH66" s="187"/>
      <c r="DOI66" s="190"/>
      <c r="DOJ66" s="186"/>
      <c r="DOK66" s="186"/>
      <c r="DOL66" s="186"/>
      <c r="DOM66" s="186"/>
      <c r="DON66" s="191"/>
      <c r="DOO66" s="186"/>
      <c r="DOP66" s="186"/>
      <c r="DOQ66" s="186"/>
      <c r="DOR66" s="189"/>
      <c r="DOS66" s="186"/>
      <c r="DOT66" s="186"/>
      <c r="DOU66" s="189"/>
      <c r="DOV66" s="189"/>
      <c r="DOW66" s="189"/>
      <c r="DOX66" s="192"/>
      <c r="DOY66" s="188"/>
      <c r="DOZ66" s="193"/>
      <c r="DPA66" s="183"/>
      <c r="DPB66" s="184"/>
      <c r="DPC66" s="185"/>
      <c r="DPD66" s="186"/>
      <c r="DPE66" s="186"/>
      <c r="DPF66" s="186"/>
      <c r="DPG66" s="186"/>
      <c r="DPH66" s="186"/>
      <c r="DPI66" s="186"/>
      <c r="DPJ66" s="186"/>
      <c r="DPK66" s="187"/>
      <c r="DPL66" s="188"/>
      <c r="DPM66" s="186"/>
      <c r="DPN66" s="189"/>
      <c r="DPO66" s="186"/>
      <c r="DPP66" s="186"/>
      <c r="DPQ66" s="186"/>
      <c r="DPR66" s="186"/>
      <c r="DPS66" s="186"/>
      <c r="DPT66" s="186"/>
      <c r="DPU66" s="187"/>
      <c r="DPV66" s="190"/>
      <c r="DPW66" s="186"/>
      <c r="DPX66" s="186"/>
      <c r="DPY66" s="186"/>
      <c r="DPZ66" s="186"/>
      <c r="DQA66" s="191"/>
      <c r="DQB66" s="186"/>
      <c r="DQC66" s="186"/>
      <c r="DQD66" s="186"/>
      <c r="DQE66" s="189"/>
      <c r="DQF66" s="186"/>
      <c r="DQG66" s="186"/>
      <c r="DQH66" s="189"/>
      <c r="DQI66" s="189"/>
      <c r="DQJ66" s="189"/>
      <c r="DQK66" s="192"/>
      <c r="DQL66" s="188"/>
      <c r="DQM66" s="193"/>
      <c r="DQN66" s="183"/>
      <c r="DQO66" s="184"/>
      <c r="DQP66" s="185"/>
      <c r="DQQ66" s="186"/>
      <c r="DQR66" s="186"/>
      <c r="DQS66" s="186"/>
      <c r="DQT66" s="186"/>
      <c r="DQU66" s="186"/>
      <c r="DQV66" s="186"/>
      <c r="DQW66" s="186"/>
      <c r="DQX66" s="187"/>
      <c r="DQY66" s="188"/>
      <c r="DQZ66" s="186"/>
      <c r="DRA66" s="189"/>
      <c r="DRB66" s="186"/>
      <c r="DRC66" s="186"/>
      <c r="DRD66" s="186"/>
      <c r="DRE66" s="186"/>
      <c r="DRF66" s="186"/>
      <c r="DRG66" s="186"/>
      <c r="DRH66" s="187"/>
      <c r="DRI66" s="190"/>
      <c r="DRJ66" s="186"/>
      <c r="DRK66" s="186"/>
      <c r="DRL66" s="186"/>
      <c r="DRM66" s="186"/>
      <c r="DRN66" s="191"/>
      <c r="DRO66" s="186"/>
      <c r="DRP66" s="186"/>
      <c r="DRQ66" s="186"/>
      <c r="DRR66" s="189"/>
      <c r="DRS66" s="186"/>
      <c r="DRT66" s="186"/>
      <c r="DRU66" s="189"/>
      <c r="DRV66" s="189"/>
      <c r="DRW66" s="189"/>
      <c r="DRX66" s="192"/>
      <c r="DRY66" s="188"/>
      <c r="DRZ66" s="193"/>
      <c r="DSA66" s="183"/>
      <c r="DSB66" s="184"/>
      <c r="DSC66" s="185"/>
      <c r="DSD66" s="186"/>
      <c r="DSE66" s="186"/>
      <c r="DSF66" s="186"/>
      <c r="DSG66" s="186"/>
      <c r="DSH66" s="186"/>
      <c r="DSI66" s="186"/>
      <c r="DSJ66" s="186"/>
      <c r="DSK66" s="187"/>
      <c r="DSL66" s="188"/>
      <c r="DSM66" s="186"/>
      <c r="DSN66" s="189"/>
      <c r="DSO66" s="186"/>
      <c r="DSP66" s="186"/>
      <c r="DSQ66" s="186"/>
      <c r="DSR66" s="186"/>
      <c r="DSS66" s="186"/>
      <c r="DST66" s="186"/>
      <c r="DSU66" s="187"/>
      <c r="DSV66" s="190"/>
      <c r="DSW66" s="186"/>
      <c r="DSX66" s="186"/>
      <c r="DSY66" s="186"/>
      <c r="DSZ66" s="186"/>
      <c r="DTA66" s="191"/>
      <c r="DTB66" s="186"/>
      <c r="DTC66" s="186"/>
      <c r="DTD66" s="186"/>
      <c r="DTE66" s="189"/>
      <c r="DTF66" s="186"/>
      <c r="DTG66" s="186"/>
      <c r="DTH66" s="189"/>
      <c r="DTI66" s="189"/>
      <c r="DTJ66" s="189"/>
      <c r="DTK66" s="192"/>
      <c r="DTL66" s="188"/>
      <c r="DTM66" s="193"/>
      <c r="DTN66" s="183"/>
      <c r="DTO66" s="184"/>
      <c r="DTP66" s="185"/>
      <c r="DTQ66" s="186"/>
      <c r="DTR66" s="186"/>
      <c r="DTS66" s="186"/>
      <c r="DTT66" s="186"/>
      <c r="DTU66" s="186"/>
      <c r="DTV66" s="186"/>
      <c r="DTW66" s="186"/>
      <c r="DTX66" s="187"/>
      <c r="DTY66" s="188"/>
      <c r="DTZ66" s="186"/>
      <c r="DUA66" s="189"/>
      <c r="DUB66" s="186"/>
      <c r="DUC66" s="186"/>
      <c r="DUD66" s="186"/>
      <c r="DUE66" s="186"/>
      <c r="DUF66" s="186"/>
      <c r="DUG66" s="186"/>
      <c r="DUH66" s="187"/>
      <c r="DUI66" s="190"/>
      <c r="DUJ66" s="186"/>
      <c r="DUK66" s="186"/>
      <c r="DUL66" s="186"/>
      <c r="DUM66" s="186"/>
      <c r="DUN66" s="191"/>
      <c r="DUO66" s="186"/>
      <c r="DUP66" s="186"/>
      <c r="DUQ66" s="186"/>
      <c r="DUR66" s="189"/>
      <c r="DUS66" s="186"/>
      <c r="DUT66" s="186"/>
      <c r="DUU66" s="189"/>
      <c r="DUV66" s="189"/>
      <c r="DUW66" s="189"/>
      <c r="DUX66" s="192"/>
      <c r="DUY66" s="188"/>
      <c r="DUZ66" s="193"/>
      <c r="DVA66" s="183"/>
      <c r="DVB66" s="184"/>
      <c r="DVC66" s="185"/>
      <c r="DVD66" s="186"/>
      <c r="DVE66" s="186"/>
      <c r="DVF66" s="186"/>
      <c r="DVG66" s="186"/>
      <c r="DVH66" s="186"/>
      <c r="DVI66" s="186"/>
      <c r="DVJ66" s="186"/>
      <c r="DVK66" s="187"/>
      <c r="DVL66" s="188"/>
      <c r="DVM66" s="186"/>
      <c r="DVN66" s="189"/>
      <c r="DVO66" s="186"/>
      <c r="DVP66" s="186"/>
      <c r="DVQ66" s="186"/>
      <c r="DVR66" s="186"/>
      <c r="DVS66" s="186"/>
      <c r="DVT66" s="186"/>
      <c r="DVU66" s="187"/>
      <c r="DVV66" s="190"/>
      <c r="DVW66" s="186"/>
      <c r="DVX66" s="186"/>
      <c r="DVY66" s="186"/>
      <c r="DVZ66" s="186"/>
      <c r="DWA66" s="191"/>
      <c r="DWB66" s="186"/>
      <c r="DWC66" s="186"/>
      <c r="DWD66" s="186"/>
      <c r="DWE66" s="189"/>
      <c r="DWF66" s="186"/>
      <c r="DWG66" s="186"/>
      <c r="DWH66" s="189"/>
      <c r="DWI66" s="189"/>
      <c r="DWJ66" s="189"/>
      <c r="DWK66" s="192"/>
      <c r="DWL66" s="188"/>
      <c r="DWM66" s="193"/>
      <c r="DWN66" s="183"/>
      <c r="DWO66" s="184"/>
      <c r="DWP66" s="185"/>
      <c r="DWQ66" s="186"/>
      <c r="DWR66" s="186"/>
      <c r="DWS66" s="186"/>
      <c r="DWT66" s="186"/>
      <c r="DWU66" s="186"/>
      <c r="DWV66" s="186"/>
      <c r="DWW66" s="186"/>
      <c r="DWX66" s="187"/>
      <c r="DWY66" s="188"/>
      <c r="DWZ66" s="186"/>
      <c r="DXA66" s="189"/>
      <c r="DXB66" s="186"/>
      <c r="DXC66" s="186"/>
      <c r="DXD66" s="186"/>
      <c r="DXE66" s="186"/>
      <c r="DXF66" s="186"/>
      <c r="DXG66" s="186"/>
      <c r="DXH66" s="187"/>
      <c r="DXI66" s="190"/>
      <c r="DXJ66" s="186"/>
      <c r="DXK66" s="186"/>
      <c r="DXL66" s="186"/>
      <c r="DXM66" s="186"/>
      <c r="DXN66" s="191"/>
      <c r="DXO66" s="186"/>
      <c r="DXP66" s="186"/>
      <c r="DXQ66" s="186"/>
      <c r="DXR66" s="189"/>
      <c r="DXS66" s="186"/>
      <c r="DXT66" s="186"/>
      <c r="DXU66" s="189"/>
      <c r="DXV66" s="189"/>
      <c r="DXW66" s="189"/>
      <c r="DXX66" s="192"/>
      <c r="DXY66" s="188"/>
      <c r="DXZ66" s="193"/>
      <c r="DYA66" s="183"/>
      <c r="DYB66" s="184"/>
      <c r="DYC66" s="185"/>
      <c r="DYD66" s="186"/>
      <c r="DYE66" s="186"/>
      <c r="DYF66" s="186"/>
      <c r="DYG66" s="186"/>
      <c r="DYH66" s="186"/>
      <c r="DYI66" s="186"/>
      <c r="DYJ66" s="186"/>
      <c r="DYK66" s="187"/>
      <c r="DYL66" s="188"/>
      <c r="DYM66" s="186"/>
      <c r="DYN66" s="189"/>
      <c r="DYO66" s="186"/>
      <c r="DYP66" s="186"/>
      <c r="DYQ66" s="186"/>
      <c r="DYR66" s="186"/>
      <c r="DYS66" s="186"/>
      <c r="DYT66" s="186"/>
      <c r="DYU66" s="187"/>
      <c r="DYV66" s="190"/>
      <c r="DYW66" s="186"/>
      <c r="DYX66" s="186"/>
      <c r="DYY66" s="186"/>
      <c r="DYZ66" s="186"/>
      <c r="DZA66" s="191"/>
      <c r="DZB66" s="186"/>
      <c r="DZC66" s="186"/>
      <c r="DZD66" s="186"/>
      <c r="DZE66" s="189"/>
      <c r="DZF66" s="186"/>
      <c r="DZG66" s="186"/>
      <c r="DZH66" s="189"/>
      <c r="DZI66" s="189"/>
      <c r="DZJ66" s="189"/>
      <c r="DZK66" s="192"/>
      <c r="DZL66" s="188"/>
      <c r="DZM66" s="193"/>
      <c r="DZN66" s="183"/>
      <c r="DZO66" s="184"/>
      <c r="DZP66" s="185"/>
      <c r="DZQ66" s="186"/>
      <c r="DZR66" s="186"/>
      <c r="DZS66" s="186"/>
      <c r="DZT66" s="186"/>
      <c r="DZU66" s="186"/>
      <c r="DZV66" s="186"/>
      <c r="DZW66" s="186"/>
      <c r="DZX66" s="187"/>
      <c r="DZY66" s="188"/>
      <c r="DZZ66" s="186"/>
      <c r="EAA66" s="189"/>
      <c r="EAB66" s="186"/>
      <c r="EAC66" s="186"/>
      <c r="EAD66" s="186"/>
      <c r="EAE66" s="186"/>
      <c r="EAF66" s="186"/>
      <c r="EAG66" s="186"/>
      <c r="EAH66" s="187"/>
      <c r="EAI66" s="190"/>
      <c r="EAJ66" s="186"/>
      <c r="EAK66" s="186"/>
      <c r="EAL66" s="186"/>
      <c r="EAM66" s="186"/>
      <c r="EAN66" s="191"/>
      <c r="EAO66" s="186"/>
      <c r="EAP66" s="186"/>
      <c r="EAQ66" s="186"/>
      <c r="EAR66" s="189"/>
      <c r="EAS66" s="186"/>
      <c r="EAT66" s="186"/>
      <c r="EAU66" s="189"/>
      <c r="EAV66" s="189"/>
      <c r="EAW66" s="189"/>
      <c r="EAX66" s="192"/>
      <c r="EAY66" s="188"/>
      <c r="EAZ66" s="193"/>
      <c r="EBA66" s="183"/>
      <c r="EBB66" s="184"/>
      <c r="EBC66" s="185"/>
      <c r="EBD66" s="186"/>
      <c r="EBE66" s="186"/>
      <c r="EBF66" s="186"/>
      <c r="EBG66" s="186"/>
      <c r="EBH66" s="186"/>
      <c r="EBI66" s="186"/>
      <c r="EBJ66" s="186"/>
      <c r="EBK66" s="187"/>
      <c r="EBL66" s="188"/>
      <c r="EBM66" s="186"/>
      <c r="EBN66" s="189"/>
      <c r="EBO66" s="186"/>
      <c r="EBP66" s="186"/>
      <c r="EBQ66" s="186"/>
      <c r="EBR66" s="186"/>
      <c r="EBS66" s="186"/>
      <c r="EBT66" s="186"/>
      <c r="EBU66" s="187"/>
      <c r="EBV66" s="190"/>
      <c r="EBW66" s="186"/>
      <c r="EBX66" s="186"/>
      <c r="EBY66" s="186"/>
      <c r="EBZ66" s="186"/>
      <c r="ECA66" s="191"/>
      <c r="ECB66" s="186"/>
      <c r="ECC66" s="186"/>
      <c r="ECD66" s="186"/>
      <c r="ECE66" s="189"/>
      <c r="ECF66" s="186"/>
      <c r="ECG66" s="186"/>
      <c r="ECH66" s="189"/>
      <c r="ECI66" s="189"/>
      <c r="ECJ66" s="189"/>
      <c r="ECK66" s="192"/>
      <c r="ECL66" s="188"/>
      <c r="ECM66" s="193"/>
      <c r="ECN66" s="183"/>
      <c r="ECO66" s="184"/>
      <c r="ECP66" s="185"/>
      <c r="ECQ66" s="186"/>
      <c r="ECR66" s="186"/>
      <c r="ECS66" s="186"/>
      <c r="ECT66" s="186"/>
      <c r="ECU66" s="186"/>
      <c r="ECV66" s="186"/>
      <c r="ECW66" s="186"/>
      <c r="ECX66" s="187"/>
      <c r="ECY66" s="188"/>
      <c r="ECZ66" s="186"/>
      <c r="EDA66" s="189"/>
      <c r="EDB66" s="186"/>
      <c r="EDC66" s="186"/>
      <c r="EDD66" s="186"/>
      <c r="EDE66" s="186"/>
      <c r="EDF66" s="186"/>
      <c r="EDG66" s="186"/>
      <c r="EDH66" s="187"/>
      <c r="EDI66" s="190"/>
      <c r="EDJ66" s="186"/>
      <c r="EDK66" s="186"/>
      <c r="EDL66" s="186"/>
      <c r="EDM66" s="186"/>
      <c r="EDN66" s="191"/>
      <c r="EDO66" s="186"/>
      <c r="EDP66" s="186"/>
      <c r="EDQ66" s="186"/>
      <c r="EDR66" s="189"/>
      <c r="EDS66" s="186"/>
      <c r="EDT66" s="186"/>
      <c r="EDU66" s="189"/>
      <c r="EDV66" s="189"/>
      <c r="EDW66" s="189"/>
      <c r="EDX66" s="192"/>
      <c r="EDY66" s="188"/>
      <c r="EDZ66" s="193"/>
      <c r="EEA66" s="183"/>
      <c r="EEB66" s="184"/>
      <c r="EEC66" s="185"/>
      <c r="EED66" s="186"/>
      <c r="EEE66" s="186"/>
      <c r="EEF66" s="186"/>
      <c r="EEG66" s="186"/>
      <c r="EEH66" s="186"/>
      <c r="EEI66" s="186"/>
      <c r="EEJ66" s="186"/>
      <c r="EEK66" s="187"/>
      <c r="EEL66" s="188"/>
      <c r="EEM66" s="186"/>
      <c r="EEN66" s="189"/>
      <c r="EEO66" s="186"/>
      <c r="EEP66" s="186"/>
      <c r="EEQ66" s="186"/>
      <c r="EER66" s="186"/>
      <c r="EES66" s="186"/>
      <c r="EET66" s="186"/>
      <c r="EEU66" s="187"/>
      <c r="EEV66" s="190"/>
      <c r="EEW66" s="186"/>
      <c r="EEX66" s="186"/>
      <c r="EEY66" s="186"/>
      <c r="EEZ66" s="186"/>
      <c r="EFA66" s="191"/>
      <c r="EFB66" s="186"/>
      <c r="EFC66" s="186"/>
      <c r="EFD66" s="186"/>
      <c r="EFE66" s="189"/>
      <c r="EFF66" s="186"/>
      <c r="EFG66" s="186"/>
      <c r="EFH66" s="189"/>
      <c r="EFI66" s="189"/>
      <c r="EFJ66" s="189"/>
      <c r="EFK66" s="192"/>
      <c r="EFL66" s="188"/>
      <c r="EFM66" s="193"/>
      <c r="EFN66" s="183"/>
      <c r="EFO66" s="184"/>
      <c r="EFP66" s="185"/>
      <c r="EFQ66" s="186"/>
      <c r="EFR66" s="186"/>
      <c r="EFS66" s="186"/>
      <c r="EFT66" s="186"/>
      <c r="EFU66" s="186"/>
      <c r="EFV66" s="186"/>
      <c r="EFW66" s="186"/>
      <c r="EFX66" s="187"/>
      <c r="EFY66" s="188"/>
      <c r="EFZ66" s="186"/>
      <c r="EGA66" s="189"/>
      <c r="EGB66" s="186"/>
      <c r="EGC66" s="186"/>
      <c r="EGD66" s="186"/>
      <c r="EGE66" s="186"/>
      <c r="EGF66" s="186"/>
      <c r="EGG66" s="186"/>
      <c r="EGH66" s="187"/>
      <c r="EGI66" s="190"/>
      <c r="EGJ66" s="186"/>
      <c r="EGK66" s="186"/>
      <c r="EGL66" s="186"/>
      <c r="EGM66" s="186"/>
      <c r="EGN66" s="191"/>
      <c r="EGO66" s="186"/>
      <c r="EGP66" s="186"/>
      <c r="EGQ66" s="186"/>
      <c r="EGR66" s="189"/>
      <c r="EGS66" s="186"/>
      <c r="EGT66" s="186"/>
      <c r="EGU66" s="189"/>
      <c r="EGV66" s="189"/>
      <c r="EGW66" s="189"/>
      <c r="EGX66" s="192"/>
      <c r="EGY66" s="188"/>
      <c r="EGZ66" s="193"/>
      <c r="EHA66" s="183"/>
      <c r="EHB66" s="184"/>
      <c r="EHC66" s="185"/>
      <c r="EHD66" s="186"/>
      <c r="EHE66" s="186"/>
      <c r="EHF66" s="186"/>
      <c r="EHG66" s="186"/>
      <c r="EHH66" s="186"/>
      <c r="EHI66" s="186"/>
      <c r="EHJ66" s="186"/>
      <c r="EHK66" s="187"/>
      <c r="EHL66" s="188"/>
      <c r="EHM66" s="186"/>
      <c r="EHN66" s="189"/>
      <c r="EHO66" s="186"/>
      <c r="EHP66" s="186"/>
      <c r="EHQ66" s="186"/>
      <c r="EHR66" s="186"/>
      <c r="EHS66" s="186"/>
      <c r="EHT66" s="186"/>
      <c r="EHU66" s="187"/>
      <c r="EHV66" s="190"/>
      <c r="EHW66" s="186"/>
      <c r="EHX66" s="186"/>
      <c r="EHY66" s="186"/>
      <c r="EHZ66" s="186"/>
      <c r="EIA66" s="191"/>
      <c r="EIB66" s="186"/>
      <c r="EIC66" s="186"/>
      <c r="EID66" s="186"/>
      <c r="EIE66" s="189"/>
      <c r="EIF66" s="186"/>
      <c r="EIG66" s="186"/>
      <c r="EIH66" s="189"/>
      <c r="EII66" s="189"/>
      <c r="EIJ66" s="189"/>
      <c r="EIK66" s="192"/>
      <c r="EIL66" s="188"/>
      <c r="EIM66" s="193"/>
      <c r="EIN66" s="183"/>
      <c r="EIO66" s="184"/>
      <c r="EIP66" s="185"/>
      <c r="EIQ66" s="186"/>
      <c r="EIR66" s="186"/>
      <c r="EIS66" s="186"/>
      <c r="EIT66" s="186"/>
      <c r="EIU66" s="186"/>
      <c r="EIV66" s="186"/>
      <c r="EIW66" s="186"/>
      <c r="EIX66" s="187"/>
      <c r="EIY66" s="188"/>
      <c r="EIZ66" s="186"/>
      <c r="EJA66" s="189"/>
      <c r="EJB66" s="186"/>
      <c r="EJC66" s="186"/>
      <c r="EJD66" s="186"/>
      <c r="EJE66" s="186"/>
      <c r="EJF66" s="186"/>
      <c r="EJG66" s="186"/>
      <c r="EJH66" s="187"/>
      <c r="EJI66" s="190"/>
      <c r="EJJ66" s="186"/>
      <c r="EJK66" s="186"/>
      <c r="EJL66" s="186"/>
      <c r="EJM66" s="186"/>
      <c r="EJN66" s="191"/>
      <c r="EJO66" s="186"/>
      <c r="EJP66" s="186"/>
      <c r="EJQ66" s="186"/>
      <c r="EJR66" s="189"/>
      <c r="EJS66" s="186"/>
      <c r="EJT66" s="186"/>
      <c r="EJU66" s="189"/>
      <c r="EJV66" s="189"/>
      <c r="EJW66" s="189"/>
      <c r="EJX66" s="192"/>
      <c r="EJY66" s="188"/>
      <c r="EJZ66" s="193"/>
      <c r="EKA66" s="183"/>
      <c r="EKB66" s="184"/>
      <c r="EKC66" s="185"/>
      <c r="EKD66" s="186"/>
      <c r="EKE66" s="186"/>
      <c r="EKF66" s="186"/>
      <c r="EKG66" s="186"/>
      <c r="EKH66" s="186"/>
      <c r="EKI66" s="186"/>
      <c r="EKJ66" s="186"/>
      <c r="EKK66" s="187"/>
      <c r="EKL66" s="188"/>
      <c r="EKM66" s="186"/>
      <c r="EKN66" s="189"/>
      <c r="EKO66" s="186"/>
      <c r="EKP66" s="186"/>
      <c r="EKQ66" s="186"/>
      <c r="EKR66" s="186"/>
      <c r="EKS66" s="186"/>
      <c r="EKT66" s="186"/>
      <c r="EKU66" s="187"/>
      <c r="EKV66" s="190"/>
      <c r="EKW66" s="186"/>
      <c r="EKX66" s="186"/>
      <c r="EKY66" s="186"/>
      <c r="EKZ66" s="186"/>
      <c r="ELA66" s="191"/>
      <c r="ELB66" s="186"/>
      <c r="ELC66" s="186"/>
      <c r="ELD66" s="186"/>
      <c r="ELE66" s="189"/>
      <c r="ELF66" s="186"/>
      <c r="ELG66" s="186"/>
      <c r="ELH66" s="189"/>
      <c r="ELI66" s="189"/>
      <c r="ELJ66" s="189"/>
      <c r="ELK66" s="192"/>
      <c r="ELL66" s="188"/>
      <c r="ELM66" s="193"/>
      <c r="ELN66" s="183"/>
      <c r="ELO66" s="184"/>
      <c r="ELP66" s="185"/>
      <c r="ELQ66" s="186"/>
      <c r="ELR66" s="186"/>
      <c r="ELS66" s="186"/>
      <c r="ELT66" s="186"/>
      <c r="ELU66" s="186"/>
      <c r="ELV66" s="186"/>
      <c r="ELW66" s="186"/>
      <c r="ELX66" s="187"/>
      <c r="ELY66" s="188"/>
      <c r="ELZ66" s="186"/>
      <c r="EMA66" s="189"/>
      <c r="EMB66" s="186"/>
      <c r="EMC66" s="186"/>
      <c r="EMD66" s="186"/>
      <c r="EME66" s="186"/>
      <c r="EMF66" s="186"/>
      <c r="EMG66" s="186"/>
      <c r="EMH66" s="187"/>
      <c r="EMI66" s="190"/>
      <c r="EMJ66" s="186"/>
      <c r="EMK66" s="186"/>
      <c r="EML66" s="186"/>
      <c r="EMM66" s="186"/>
      <c r="EMN66" s="191"/>
      <c r="EMO66" s="186"/>
      <c r="EMP66" s="186"/>
      <c r="EMQ66" s="186"/>
      <c r="EMR66" s="189"/>
      <c r="EMS66" s="186"/>
      <c r="EMT66" s="186"/>
      <c r="EMU66" s="189"/>
      <c r="EMV66" s="189"/>
      <c r="EMW66" s="189"/>
      <c r="EMX66" s="192"/>
      <c r="EMY66" s="188"/>
      <c r="EMZ66" s="193"/>
      <c r="ENA66" s="183"/>
      <c r="ENB66" s="184"/>
      <c r="ENC66" s="185"/>
      <c r="END66" s="186"/>
      <c r="ENE66" s="186"/>
      <c r="ENF66" s="186"/>
      <c r="ENG66" s="186"/>
      <c r="ENH66" s="186"/>
      <c r="ENI66" s="186"/>
      <c r="ENJ66" s="186"/>
      <c r="ENK66" s="187"/>
      <c r="ENL66" s="188"/>
      <c r="ENM66" s="186"/>
      <c r="ENN66" s="189"/>
      <c r="ENO66" s="186"/>
      <c r="ENP66" s="186"/>
      <c r="ENQ66" s="186"/>
      <c r="ENR66" s="186"/>
      <c r="ENS66" s="186"/>
      <c r="ENT66" s="186"/>
      <c r="ENU66" s="187"/>
      <c r="ENV66" s="190"/>
      <c r="ENW66" s="186"/>
      <c r="ENX66" s="186"/>
      <c r="ENY66" s="186"/>
      <c r="ENZ66" s="186"/>
      <c r="EOA66" s="191"/>
      <c r="EOB66" s="186"/>
      <c r="EOC66" s="186"/>
      <c r="EOD66" s="186"/>
      <c r="EOE66" s="189"/>
      <c r="EOF66" s="186"/>
      <c r="EOG66" s="186"/>
      <c r="EOH66" s="189"/>
      <c r="EOI66" s="189"/>
      <c r="EOJ66" s="189"/>
      <c r="EOK66" s="192"/>
      <c r="EOL66" s="188"/>
      <c r="EOM66" s="193"/>
      <c r="EON66" s="183"/>
      <c r="EOO66" s="184"/>
      <c r="EOP66" s="185"/>
      <c r="EOQ66" s="186"/>
      <c r="EOR66" s="186"/>
      <c r="EOS66" s="186"/>
      <c r="EOT66" s="186"/>
      <c r="EOU66" s="186"/>
      <c r="EOV66" s="186"/>
      <c r="EOW66" s="186"/>
      <c r="EOX66" s="187"/>
      <c r="EOY66" s="188"/>
      <c r="EOZ66" s="186"/>
      <c r="EPA66" s="189"/>
      <c r="EPB66" s="186"/>
      <c r="EPC66" s="186"/>
      <c r="EPD66" s="186"/>
      <c r="EPE66" s="186"/>
      <c r="EPF66" s="186"/>
      <c r="EPG66" s="186"/>
      <c r="EPH66" s="187"/>
      <c r="EPI66" s="190"/>
      <c r="EPJ66" s="186"/>
      <c r="EPK66" s="186"/>
      <c r="EPL66" s="186"/>
      <c r="EPM66" s="186"/>
      <c r="EPN66" s="191"/>
      <c r="EPO66" s="186"/>
      <c r="EPP66" s="186"/>
      <c r="EPQ66" s="186"/>
      <c r="EPR66" s="189"/>
      <c r="EPS66" s="186"/>
      <c r="EPT66" s="186"/>
      <c r="EPU66" s="189"/>
      <c r="EPV66" s="189"/>
      <c r="EPW66" s="189"/>
      <c r="EPX66" s="192"/>
      <c r="EPY66" s="188"/>
      <c r="EPZ66" s="193"/>
      <c r="EQA66" s="183"/>
      <c r="EQB66" s="184"/>
      <c r="EQC66" s="185"/>
      <c r="EQD66" s="186"/>
      <c r="EQE66" s="186"/>
      <c r="EQF66" s="186"/>
      <c r="EQG66" s="186"/>
      <c r="EQH66" s="186"/>
      <c r="EQI66" s="186"/>
      <c r="EQJ66" s="186"/>
      <c r="EQK66" s="187"/>
      <c r="EQL66" s="188"/>
      <c r="EQM66" s="186"/>
      <c r="EQN66" s="189"/>
      <c r="EQO66" s="186"/>
      <c r="EQP66" s="186"/>
      <c r="EQQ66" s="186"/>
      <c r="EQR66" s="186"/>
      <c r="EQS66" s="186"/>
      <c r="EQT66" s="186"/>
      <c r="EQU66" s="187"/>
      <c r="EQV66" s="190"/>
      <c r="EQW66" s="186"/>
      <c r="EQX66" s="186"/>
      <c r="EQY66" s="186"/>
      <c r="EQZ66" s="186"/>
      <c r="ERA66" s="191"/>
      <c r="ERB66" s="186"/>
      <c r="ERC66" s="186"/>
      <c r="ERD66" s="186"/>
      <c r="ERE66" s="189"/>
      <c r="ERF66" s="186"/>
      <c r="ERG66" s="186"/>
      <c r="ERH66" s="189"/>
      <c r="ERI66" s="189"/>
      <c r="ERJ66" s="189"/>
      <c r="ERK66" s="192"/>
      <c r="ERL66" s="188"/>
      <c r="ERM66" s="193"/>
      <c r="ERN66" s="183"/>
      <c r="ERO66" s="184"/>
      <c r="ERP66" s="185"/>
      <c r="ERQ66" s="186"/>
      <c r="ERR66" s="186"/>
      <c r="ERS66" s="186"/>
      <c r="ERT66" s="186"/>
      <c r="ERU66" s="186"/>
      <c r="ERV66" s="186"/>
      <c r="ERW66" s="186"/>
      <c r="ERX66" s="187"/>
      <c r="ERY66" s="188"/>
      <c r="ERZ66" s="186"/>
      <c r="ESA66" s="189"/>
      <c r="ESB66" s="186"/>
      <c r="ESC66" s="186"/>
      <c r="ESD66" s="186"/>
      <c r="ESE66" s="186"/>
      <c r="ESF66" s="186"/>
      <c r="ESG66" s="186"/>
      <c r="ESH66" s="187"/>
      <c r="ESI66" s="190"/>
      <c r="ESJ66" s="186"/>
      <c r="ESK66" s="186"/>
      <c r="ESL66" s="186"/>
      <c r="ESM66" s="186"/>
      <c r="ESN66" s="191"/>
      <c r="ESO66" s="186"/>
      <c r="ESP66" s="186"/>
      <c r="ESQ66" s="186"/>
      <c r="ESR66" s="189"/>
      <c r="ESS66" s="186"/>
      <c r="EST66" s="186"/>
      <c r="ESU66" s="189"/>
      <c r="ESV66" s="189"/>
      <c r="ESW66" s="189"/>
      <c r="ESX66" s="192"/>
      <c r="ESY66" s="188"/>
      <c r="ESZ66" s="193"/>
      <c r="ETA66" s="183"/>
      <c r="ETB66" s="184"/>
      <c r="ETC66" s="185"/>
      <c r="ETD66" s="186"/>
      <c r="ETE66" s="186"/>
      <c r="ETF66" s="186"/>
      <c r="ETG66" s="186"/>
      <c r="ETH66" s="186"/>
      <c r="ETI66" s="186"/>
      <c r="ETJ66" s="186"/>
      <c r="ETK66" s="187"/>
      <c r="ETL66" s="188"/>
      <c r="ETM66" s="186"/>
      <c r="ETN66" s="189"/>
      <c r="ETO66" s="186"/>
      <c r="ETP66" s="186"/>
      <c r="ETQ66" s="186"/>
      <c r="ETR66" s="186"/>
      <c r="ETS66" s="186"/>
      <c r="ETT66" s="186"/>
      <c r="ETU66" s="187"/>
      <c r="ETV66" s="190"/>
      <c r="ETW66" s="186"/>
      <c r="ETX66" s="186"/>
      <c r="ETY66" s="186"/>
      <c r="ETZ66" s="186"/>
      <c r="EUA66" s="191"/>
      <c r="EUB66" s="186"/>
      <c r="EUC66" s="186"/>
      <c r="EUD66" s="186"/>
      <c r="EUE66" s="189"/>
      <c r="EUF66" s="186"/>
      <c r="EUG66" s="186"/>
      <c r="EUH66" s="189"/>
      <c r="EUI66" s="189"/>
      <c r="EUJ66" s="189"/>
      <c r="EUK66" s="192"/>
      <c r="EUL66" s="188"/>
      <c r="EUM66" s="193"/>
      <c r="EUN66" s="183"/>
      <c r="EUO66" s="184"/>
      <c r="EUP66" s="185"/>
      <c r="EUQ66" s="186"/>
      <c r="EUR66" s="186"/>
      <c r="EUS66" s="186"/>
      <c r="EUT66" s="186"/>
      <c r="EUU66" s="186"/>
      <c r="EUV66" s="186"/>
      <c r="EUW66" s="186"/>
      <c r="EUX66" s="187"/>
      <c r="EUY66" s="188"/>
      <c r="EUZ66" s="186"/>
      <c r="EVA66" s="189"/>
      <c r="EVB66" s="186"/>
      <c r="EVC66" s="186"/>
      <c r="EVD66" s="186"/>
      <c r="EVE66" s="186"/>
      <c r="EVF66" s="186"/>
      <c r="EVG66" s="186"/>
      <c r="EVH66" s="187"/>
      <c r="EVI66" s="190"/>
      <c r="EVJ66" s="186"/>
      <c r="EVK66" s="186"/>
      <c r="EVL66" s="186"/>
      <c r="EVM66" s="186"/>
      <c r="EVN66" s="191"/>
      <c r="EVO66" s="186"/>
      <c r="EVP66" s="186"/>
      <c r="EVQ66" s="186"/>
      <c r="EVR66" s="189"/>
      <c r="EVS66" s="186"/>
      <c r="EVT66" s="186"/>
      <c r="EVU66" s="189"/>
      <c r="EVV66" s="189"/>
      <c r="EVW66" s="189"/>
      <c r="EVX66" s="192"/>
      <c r="EVY66" s="188"/>
      <c r="EVZ66" s="193"/>
      <c r="EWA66" s="183"/>
      <c r="EWB66" s="184"/>
      <c r="EWC66" s="185"/>
      <c r="EWD66" s="186"/>
      <c r="EWE66" s="186"/>
      <c r="EWF66" s="186"/>
      <c r="EWG66" s="186"/>
      <c r="EWH66" s="186"/>
      <c r="EWI66" s="186"/>
      <c r="EWJ66" s="186"/>
      <c r="EWK66" s="187"/>
      <c r="EWL66" s="188"/>
      <c r="EWM66" s="186"/>
      <c r="EWN66" s="189"/>
      <c r="EWO66" s="186"/>
      <c r="EWP66" s="186"/>
      <c r="EWQ66" s="186"/>
      <c r="EWR66" s="186"/>
      <c r="EWS66" s="186"/>
      <c r="EWT66" s="186"/>
      <c r="EWU66" s="187"/>
      <c r="EWV66" s="190"/>
      <c r="EWW66" s="186"/>
      <c r="EWX66" s="186"/>
      <c r="EWY66" s="186"/>
      <c r="EWZ66" s="186"/>
      <c r="EXA66" s="191"/>
      <c r="EXB66" s="186"/>
      <c r="EXC66" s="186"/>
      <c r="EXD66" s="186"/>
      <c r="EXE66" s="189"/>
      <c r="EXF66" s="186"/>
      <c r="EXG66" s="186"/>
      <c r="EXH66" s="189"/>
      <c r="EXI66" s="189"/>
      <c r="EXJ66" s="189"/>
      <c r="EXK66" s="192"/>
      <c r="EXL66" s="188"/>
      <c r="EXM66" s="193"/>
      <c r="EXN66" s="183"/>
      <c r="EXO66" s="184"/>
      <c r="EXP66" s="185"/>
      <c r="EXQ66" s="186"/>
      <c r="EXR66" s="186"/>
      <c r="EXS66" s="186"/>
      <c r="EXT66" s="186"/>
      <c r="EXU66" s="186"/>
      <c r="EXV66" s="186"/>
      <c r="EXW66" s="186"/>
      <c r="EXX66" s="187"/>
      <c r="EXY66" s="188"/>
      <c r="EXZ66" s="186"/>
      <c r="EYA66" s="189"/>
      <c r="EYB66" s="186"/>
      <c r="EYC66" s="186"/>
      <c r="EYD66" s="186"/>
      <c r="EYE66" s="186"/>
      <c r="EYF66" s="186"/>
      <c r="EYG66" s="186"/>
      <c r="EYH66" s="187"/>
      <c r="EYI66" s="190"/>
      <c r="EYJ66" s="186"/>
      <c r="EYK66" s="186"/>
      <c r="EYL66" s="186"/>
      <c r="EYM66" s="186"/>
      <c r="EYN66" s="191"/>
      <c r="EYO66" s="186"/>
      <c r="EYP66" s="186"/>
      <c r="EYQ66" s="186"/>
      <c r="EYR66" s="189"/>
      <c r="EYS66" s="186"/>
      <c r="EYT66" s="186"/>
      <c r="EYU66" s="189"/>
      <c r="EYV66" s="189"/>
      <c r="EYW66" s="189"/>
      <c r="EYX66" s="192"/>
      <c r="EYY66" s="188"/>
      <c r="EYZ66" s="193"/>
      <c r="EZA66" s="183"/>
      <c r="EZB66" s="184"/>
      <c r="EZC66" s="185"/>
      <c r="EZD66" s="186"/>
      <c r="EZE66" s="186"/>
      <c r="EZF66" s="186"/>
      <c r="EZG66" s="186"/>
      <c r="EZH66" s="186"/>
      <c r="EZI66" s="186"/>
      <c r="EZJ66" s="186"/>
      <c r="EZK66" s="187"/>
      <c r="EZL66" s="188"/>
      <c r="EZM66" s="186"/>
      <c r="EZN66" s="189"/>
      <c r="EZO66" s="186"/>
      <c r="EZP66" s="186"/>
      <c r="EZQ66" s="186"/>
      <c r="EZR66" s="186"/>
      <c r="EZS66" s="186"/>
      <c r="EZT66" s="186"/>
      <c r="EZU66" s="187"/>
      <c r="EZV66" s="190"/>
      <c r="EZW66" s="186"/>
      <c r="EZX66" s="186"/>
      <c r="EZY66" s="186"/>
      <c r="EZZ66" s="186"/>
      <c r="FAA66" s="191"/>
      <c r="FAB66" s="186"/>
      <c r="FAC66" s="186"/>
      <c r="FAD66" s="186"/>
      <c r="FAE66" s="189"/>
      <c r="FAF66" s="186"/>
      <c r="FAG66" s="186"/>
      <c r="FAH66" s="189"/>
      <c r="FAI66" s="189"/>
      <c r="FAJ66" s="189"/>
      <c r="FAK66" s="192"/>
      <c r="FAL66" s="188"/>
      <c r="FAM66" s="193"/>
      <c r="FAN66" s="183"/>
      <c r="FAO66" s="184"/>
      <c r="FAP66" s="185"/>
      <c r="FAQ66" s="186"/>
      <c r="FAR66" s="186"/>
      <c r="FAS66" s="186"/>
      <c r="FAT66" s="186"/>
      <c r="FAU66" s="186"/>
      <c r="FAV66" s="186"/>
      <c r="FAW66" s="186"/>
      <c r="FAX66" s="187"/>
      <c r="FAY66" s="188"/>
      <c r="FAZ66" s="186"/>
      <c r="FBA66" s="189"/>
      <c r="FBB66" s="186"/>
      <c r="FBC66" s="186"/>
      <c r="FBD66" s="186"/>
      <c r="FBE66" s="186"/>
      <c r="FBF66" s="186"/>
      <c r="FBG66" s="186"/>
      <c r="FBH66" s="187"/>
      <c r="FBI66" s="190"/>
      <c r="FBJ66" s="186"/>
      <c r="FBK66" s="186"/>
      <c r="FBL66" s="186"/>
      <c r="FBM66" s="186"/>
      <c r="FBN66" s="191"/>
      <c r="FBO66" s="186"/>
      <c r="FBP66" s="186"/>
      <c r="FBQ66" s="186"/>
      <c r="FBR66" s="189"/>
      <c r="FBS66" s="186"/>
      <c r="FBT66" s="186"/>
      <c r="FBU66" s="189"/>
      <c r="FBV66" s="189"/>
      <c r="FBW66" s="189"/>
      <c r="FBX66" s="192"/>
      <c r="FBY66" s="188"/>
      <c r="FBZ66" s="193"/>
      <c r="FCA66" s="183"/>
      <c r="FCB66" s="184"/>
      <c r="FCC66" s="185"/>
      <c r="FCD66" s="186"/>
      <c r="FCE66" s="186"/>
      <c r="FCF66" s="186"/>
      <c r="FCG66" s="186"/>
      <c r="FCH66" s="186"/>
      <c r="FCI66" s="186"/>
      <c r="FCJ66" s="186"/>
      <c r="FCK66" s="187"/>
      <c r="FCL66" s="188"/>
      <c r="FCM66" s="186"/>
      <c r="FCN66" s="189"/>
      <c r="FCO66" s="186"/>
      <c r="FCP66" s="186"/>
      <c r="FCQ66" s="186"/>
      <c r="FCR66" s="186"/>
      <c r="FCS66" s="186"/>
      <c r="FCT66" s="186"/>
      <c r="FCU66" s="187"/>
      <c r="FCV66" s="190"/>
      <c r="FCW66" s="186"/>
      <c r="FCX66" s="186"/>
      <c r="FCY66" s="186"/>
      <c r="FCZ66" s="186"/>
      <c r="FDA66" s="191"/>
      <c r="FDB66" s="186"/>
      <c r="FDC66" s="186"/>
      <c r="FDD66" s="186"/>
      <c r="FDE66" s="189"/>
      <c r="FDF66" s="186"/>
      <c r="FDG66" s="186"/>
      <c r="FDH66" s="189"/>
      <c r="FDI66" s="189"/>
      <c r="FDJ66" s="189"/>
      <c r="FDK66" s="192"/>
      <c r="FDL66" s="188"/>
      <c r="FDM66" s="193"/>
      <c r="FDN66" s="183"/>
      <c r="FDO66" s="184"/>
      <c r="FDP66" s="185"/>
      <c r="FDQ66" s="186"/>
      <c r="FDR66" s="186"/>
      <c r="FDS66" s="186"/>
      <c r="FDT66" s="186"/>
      <c r="FDU66" s="186"/>
      <c r="FDV66" s="186"/>
      <c r="FDW66" s="186"/>
      <c r="FDX66" s="187"/>
      <c r="FDY66" s="188"/>
      <c r="FDZ66" s="186"/>
      <c r="FEA66" s="189"/>
      <c r="FEB66" s="186"/>
      <c r="FEC66" s="186"/>
      <c r="FED66" s="186"/>
      <c r="FEE66" s="186"/>
      <c r="FEF66" s="186"/>
      <c r="FEG66" s="186"/>
      <c r="FEH66" s="187"/>
      <c r="FEI66" s="190"/>
      <c r="FEJ66" s="186"/>
      <c r="FEK66" s="186"/>
      <c r="FEL66" s="186"/>
      <c r="FEM66" s="186"/>
      <c r="FEN66" s="191"/>
      <c r="FEO66" s="186"/>
      <c r="FEP66" s="186"/>
      <c r="FEQ66" s="186"/>
      <c r="FER66" s="189"/>
      <c r="FES66" s="186"/>
      <c r="FET66" s="186"/>
      <c r="FEU66" s="189"/>
      <c r="FEV66" s="189"/>
      <c r="FEW66" s="189"/>
      <c r="FEX66" s="192"/>
      <c r="FEY66" s="188"/>
      <c r="FEZ66" s="193"/>
      <c r="FFA66" s="183"/>
      <c r="FFB66" s="184"/>
      <c r="FFC66" s="185"/>
      <c r="FFD66" s="186"/>
      <c r="FFE66" s="186"/>
      <c r="FFF66" s="186"/>
      <c r="FFG66" s="186"/>
      <c r="FFH66" s="186"/>
      <c r="FFI66" s="186"/>
      <c r="FFJ66" s="186"/>
      <c r="FFK66" s="187"/>
      <c r="FFL66" s="188"/>
      <c r="FFM66" s="186"/>
      <c r="FFN66" s="189"/>
      <c r="FFO66" s="186"/>
      <c r="FFP66" s="186"/>
      <c r="FFQ66" s="186"/>
      <c r="FFR66" s="186"/>
      <c r="FFS66" s="186"/>
      <c r="FFT66" s="186"/>
      <c r="FFU66" s="187"/>
      <c r="FFV66" s="190"/>
      <c r="FFW66" s="186"/>
      <c r="FFX66" s="186"/>
      <c r="FFY66" s="186"/>
      <c r="FFZ66" s="186"/>
      <c r="FGA66" s="191"/>
      <c r="FGB66" s="186"/>
      <c r="FGC66" s="186"/>
      <c r="FGD66" s="186"/>
      <c r="FGE66" s="189"/>
      <c r="FGF66" s="186"/>
      <c r="FGG66" s="186"/>
      <c r="FGH66" s="189"/>
      <c r="FGI66" s="189"/>
      <c r="FGJ66" s="189"/>
      <c r="FGK66" s="192"/>
      <c r="FGL66" s="188"/>
      <c r="FGM66" s="193"/>
      <c r="FGN66" s="183"/>
      <c r="FGO66" s="184"/>
      <c r="FGP66" s="185"/>
      <c r="FGQ66" s="186"/>
      <c r="FGR66" s="186"/>
      <c r="FGS66" s="186"/>
      <c r="FGT66" s="186"/>
      <c r="FGU66" s="186"/>
      <c r="FGV66" s="186"/>
      <c r="FGW66" s="186"/>
      <c r="FGX66" s="187"/>
      <c r="FGY66" s="188"/>
      <c r="FGZ66" s="186"/>
      <c r="FHA66" s="189"/>
      <c r="FHB66" s="186"/>
      <c r="FHC66" s="186"/>
      <c r="FHD66" s="186"/>
      <c r="FHE66" s="186"/>
      <c r="FHF66" s="186"/>
      <c r="FHG66" s="186"/>
      <c r="FHH66" s="187"/>
      <c r="FHI66" s="190"/>
      <c r="FHJ66" s="186"/>
      <c r="FHK66" s="186"/>
      <c r="FHL66" s="186"/>
      <c r="FHM66" s="186"/>
      <c r="FHN66" s="191"/>
      <c r="FHO66" s="186"/>
      <c r="FHP66" s="186"/>
      <c r="FHQ66" s="186"/>
      <c r="FHR66" s="189"/>
      <c r="FHS66" s="186"/>
      <c r="FHT66" s="186"/>
      <c r="FHU66" s="189"/>
      <c r="FHV66" s="189"/>
      <c r="FHW66" s="189"/>
      <c r="FHX66" s="192"/>
      <c r="FHY66" s="188"/>
      <c r="FHZ66" s="193"/>
      <c r="FIA66" s="183"/>
      <c r="FIB66" s="184"/>
      <c r="FIC66" s="185"/>
      <c r="FID66" s="186"/>
      <c r="FIE66" s="186"/>
      <c r="FIF66" s="186"/>
      <c r="FIG66" s="186"/>
      <c r="FIH66" s="186"/>
      <c r="FII66" s="186"/>
      <c r="FIJ66" s="186"/>
      <c r="FIK66" s="187"/>
      <c r="FIL66" s="188"/>
      <c r="FIM66" s="186"/>
      <c r="FIN66" s="189"/>
      <c r="FIO66" s="186"/>
      <c r="FIP66" s="186"/>
      <c r="FIQ66" s="186"/>
      <c r="FIR66" s="186"/>
      <c r="FIS66" s="186"/>
      <c r="FIT66" s="186"/>
      <c r="FIU66" s="187"/>
      <c r="FIV66" s="190"/>
      <c r="FIW66" s="186"/>
      <c r="FIX66" s="186"/>
      <c r="FIY66" s="186"/>
      <c r="FIZ66" s="186"/>
      <c r="FJA66" s="191"/>
      <c r="FJB66" s="186"/>
      <c r="FJC66" s="186"/>
      <c r="FJD66" s="186"/>
      <c r="FJE66" s="189"/>
      <c r="FJF66" s="186"/>
      <c r="FJG66" s="186"/>
      <c r="FJH66" s="189"/>
      <c r="FJI66" s="189"/>
      <c r="FJJ66" s="189"/>
      <c r="FJK66" s="192"/>
      <c r="FJL66" s="188"/>
      <c r="FJM66" s="193"/>
      <c r="FJN66" s="183"/>
      <c r="FJO66" s="184"/>
      <c r="FJP66" s="185"/>
      <c r="FJQ66" s="186"/>
      <c r="FJR66" s="186"/>
      <c r="FJS66" s="186"/>
      <c r="FJT66" s="186"/>
      <c r="FJU66" s="186"/>
      <c r="FJV66" s="186"/>
      <c r="FJW66" s="186"/>
      <c r="FJX66" s="187"/>
      <c r="FJY66" s="188"/>
      <c r="FJZ66" s="186"/>
      <c r="FKA66" s="189"/>
      <c r="FKB66" s="186"/>
      <c r="FKC66" s="186"/>
      <c r="FKD66" s="186"/>
      <c r="FKE66" s="186"/>
      <c r="FKF66" s="186"/>
      <c r="FKG66" s="186"/>
      <c r="FKH66" s="187"/>
      <c r="FKI66" s="190"/>
      <c r="FKJ66" s="186"/>
      <c r="FKK66" s="186"/>
      <c r="FKL66" s="186"/>
      <c r="FKM66" s="186"/>
      <c r="FKN66" s="191"/>
      <c r="FKO66" s="186"/>
      <c r="FKP66" s="186"/>
      <c r="FKQ66" s="186"/>
      <c r="FKR66" s="189"/>
      <c r="FKS66" s="186"/>
      <c r="FKT66" s="186"/>
      <c r="FKU66" s="189"/>
      <c r="FKV66" s="189"/>
      <c r="FKW66" s="189"/>
      <c r="FKX66" s="192"/>
      <c r="FKY66" s="188"/>
      <c r="FKZ66" s="193"/>
      <c r="FLA66" s="183"/>
      <c r="FLB66" s="184"/>
      <c r="FLC66" s="185"/>
      <c r="FLD66" s="186"/>
      <c r="FLE66" s="186"/>
      <c r="FLF66" s="186"/>
      <c r="FLG66" s="186"/>
      <c r="FLH66" s="186"/>
      <c r="FLI66" s="186"/>
      <c r="FLJ66" s="186"/>
      <c r="FLK66" s="187"/>
      <c r="FLL66" s="188"/>
      <c r="FLM66" s="186"/>
      <c r="FLN66" s="189"/>
      <c r="FLO66" s="186"/>
      <c r="FLP66" s="186"/>
      <c r="FLQ66" s="186"/>
      <c r="FLR66" s="186"/>
      <c r="FLS66" s="186"/>
      <c r="FLT66" s="186"/>
      <c r="FLU66" s="187"/>
      <c r="FLV66" s="190"/>
      <c r="FLW66" s="186"/>
      <c r="FLX66" s="186"/>
      <c r="FLY66" s="186"/>
      <c r="FLZ66" s="186"/>
      <c r="FMA66" s="191"/>
      <c r="FMB66" s="186"/>
      <c r="FMC66" s="186"/>
      <c r="FMD66" s="186"/>
      <c r="FME66" s="189"/>
      <c r="FMF66" s="186"/>
      <c r="FMG66" s="186"/>
      <c r="FMH66" s="189"/>
      <c r="FMI66" s="189"/>
      <c r="FMJ66" s="189"/>
      <c r="FMK66" s="192"/>
      <c r="FML66" s="188"/>
      <c r="FMM66" s="193"/>
      <c r="FMN66" s="183"/>
      <c r="FMO66" s="184"/>
      <c r="FMP66" s="185"/>
      <c r="FMQ66" s="186"/>
      <c r="FMR66" s="186"/>
      <c r="FMS66" s="186"/>
      <c r="FMT66" s="186"/>
      <c r="FMU66" s="186"/>
      <c r="FMV66" s="186"/>
      <c r="FMW66" s="186"/>
      <c r="FMX66" s="187"/>
      <c r="FMY66" s="188"/>
      <c r="FMZ66" s="186"/>
      <c r="FNA66" s="189"/>
      <c r="FNB66" s="186"/>
      <c r="FNC66" s="186"/>
      <c r="FND66" s="186"/>
      <c r="FNE66" s="186"/>
      <c r="FNF66" s="186"/>
      <c r="FNG66" s="186"/>
      <c r="FNH66" s="187"/>
      <c r="FNI66" s="190"/>
      <c r="FNJ66" s="186"/>
      <c r="FNK66" s="186"/>
      <c r="FNL66" s="186"/>
      <c r="FNM66" s="186"/>
      <c r="FNN66" s="191"/>
      <c r="FNO66" s="186"/>
      <c r="FNP66" s="186"/>
      <c r="FNQ66" s="186"/>
      <c r="FNR66" s="189"/>
      <c r="FNS66" s="186"/>
      <c r="FNT66" s="186"/>
      <c r="FNU66" s="189"/>
      <c r="FNV66" s="189"/>
      <c r="FNW66" s="189"/>
      <c r="FNX66" s="192"/>
      <c r="FNY66" s="188"/>
      <c r="FNZ66" s="193"/>
      <c r="FOA66" s="183"/>
      <c r="FOB66" s="184"/>
      <c r="FOC66" s="185"/>
      <c r="FOD66" s="186"/>
      <c r="FOE66" s="186"/>
      <c r="FOF66" s="186"/>
      <c r="FOG66" s="186"/>
      <c r="FOH66" s="186"/>
      <c r="FOI66" s="186"/>
      <c r="FOJ66" s="186"/>
      <c r="FOK66" s="187"/>
      <c r="FOL66" s="188"/>
      <c r="FOM66" s="186"/>
      <c r="FON66" s="189"/>
      <c r="FOO66" s="186"/>
      <c r="FOP66" s="186"/>
      <c r="FOQ66" s="186"/>
      <c r="FOR66" s="186"/>
      <c r="FOS66" s="186"/>
      <c r="FOT66" s="186"/>
      <c r="FOU66" s="187"/>
      <c r="FOV66" s="190"/>
      <c r="FOW66" s="186"/>
      <c r="FOX66" s="186"/>
      <c r="FOY66" s="186"/>
      <c r="FOZ66" s="186"/>
      <c r="FPA66" s="191"/>
      <c r="FPB66" s="186"/>
      <c r="FPC66" s="186"/>
      <c r="FPD66" s="186"/>
      <c r="FPE66" s="189"/>
      <c r="FPF66" s="186"/>
      <c r="FPG66" s="186"/>
      <c r="FPH66" s="189"/>
      <c r="FPI66" s="189"/>
      <c r="FPJ66" s="189"/>
      <c r="FPK66" s="192"/>
      <c r="FPL66" s="188"/>
      <c r="FPM66" s="193"/>
      <c r="FPN66" s="183"/>
      <c r="FPO66" s="184"/>
      <c r="FPP66" s="185"/>
      <c r="FPQ66" s="186"/>
      <c r="FPR66" s="186"/>
      <c r="FPS66" s="186"/>
      <c r="FPT66" s="186"/>
      <c r="FPU66" s="186"/>
      <c r="FPV66" s="186"/>
      <c r="FPW66" s="186"/>
      <c r="FPX66" s="187"/>
      <c r="FPY66" s="188"/>
      <c r="FPZ66" s="186"/>
      <c r="FQA66" s="189"/>
      <c r="FQB66" s="186"/>
      <c r="FQC66" s="186"/>
      <c r="FQD66" s="186"/>
      <c r="FQE66" s="186"/>
      <c r="FQF66" s="186"/>
      <c r="FQG66" s="186"/>
      <c r="FQH66" s="187"/>
      <c r="FQI66" s="190"/>
      <c r="FQJ66" s="186"/>
      <c r="FQK66" s="186"/>
      <c r="FQL66" s="186"/>
      <c r="FQM66" s="186"/>
      <c r="FQN66" s="191"/>
      <c r="FQO66" s="186"/>
      <c r="FQP66" s="186"/>
      <c r="FQQ66" s="186"/>
      <c r="FQR66" s="189"/>
      <c r="FQS66" s="186"/>
      <c r="FQT66" s="186"/>
      <c r="FQU66" s="189"/>
      <c r="FQV66" s="189"/>
      <c r="FQW66" s="189"/>
      <c r="FQX66" s="192"/>
      <c r="FQY66" s="188"/>
      <c r="FQZ66" s="193"/>
      <c r="FRA66" s="183"/>
      <c r="FRB66" s="184"/>
      <c r="FRC66" s="185"/>
      <c r="FRD66" s="186"/>
      <c r="FRE66" s="186"/>
      <c r="FRF66" s="186"/>
      <c r="FRG66" s="186"/>
      <c r="FRH66" s="186"/>
      <c r="FRI66" s="186"/>
      <c r="FRJ66" s="186"/>
      <c r="FRK66" s="187"/>
      <c r="FRL66" s="188"/>
      <c r="FRM66" s="186"/>
      <c r="FRN66" s="189"/>
      <c r="FRO66" s="186"/>
      <c r="FRP66" s="186"/>
      <c r="FRQ66" s="186"/>
      <c r="FRR66" s="186"/>
      <c r="FRS66" s="186"/>
      <c r="FRT66" s="186"/>
      <c r="FRU66" s="187"/>
      <c r="FRV66" s="190"/>
      <c r="FRW66" s="186"/>
      <c r="FRX66" s="186"/>
      <c r="FRY66" s="186"/>
      <c r="FRZ66" s="186"/>
      <c r="FSA66" s="191"/>
      <c r="FSB66" s="186"/>
      <c r="FSC66" s="186"/>
      <c r="FSD66" s="186"/>
      <c r="FSE66" s="189"/>
      <c r="FSF66" s="186"/>
      <c r="FSG66" s="186"/>
      <c r="FSH66" s="189"/>
      <c r="FSI66" s="189"/>
      <c r="FSJ66" s="189"/>
      <c r="FSK66" s="192"/>
      <c r="FSL66" s="188"/>
      <c r="FSM66" s="193"/>
      <c r="FSN66" s="183"/>
      <c r="FSO66" s="184"/>
      <c r="FSP66" s="185"/>
      <c r="FSQ66" s="186"/>
      <c r="FSR66" s="186"/>
      <c r="FSS66" s="186"/>
      <c r="FST66" s="186"/>
      <c r="FSU66" s="186"/>
      <c r="FSV66" s="186"/>
      <c r="FSW66" s="186"/>
      <c r="FSX66" s="187"/>
      <c r="FSY66" s="188"/>
      <c r="FSZ66" s="186"/>
      <c r="FTA66" s="189"/>
      <c r="FTB66" s="186"/>
      <c r="FTC66" s="186"/>
      <c r="FTD66" s="186"/>
      <c r="FTE66" s="186"/>
      <c r="FTF66" s="186"/>
      <c r="FTG66" s="186"/>
      <c r="FTH66" s="187"/>
      <c r="FTI66" s="190"/>
      <c r="FTJ66" s="186"/>
      <c r="FTK66" s="186"/>
      <c r="FTL66" s="186"/>
      <c r="FTM66" s="186"/>
      <c r="FTN66" s="191"/>
      <c r="FTO66" s="186"/>
      <c r="FTP66" s="186"/>
      <c r="FTQ66" s="186"/>
      <c r="FTR66" s="189"/>
      <c r="FTS66" s="186"/>
      <c r="FTT66" s="186"/>
      <c r="FTU66" s="189"/>
      <c r="FTV66" s="189"/>
      <c r="FTW66" s="189"/>
      <c r="FTX66" s="192"/>
      <c r="FTY66" s="188"/>
      <c r="FTZ66" s="193"/>
      <c r="FUA66" s="183"/>
      <c r="FUB66" s="184"/>
      <c r="FUC66" s="185"/>
      <c r="FUD66" s="186"/>
      <c r="FUE66" s="186"/>
      <c r="FUF66" s="186"/>
      <c r="FUG66" s="186"/>
      <c r="FUH66" s="186"/>
      <c r="FUI66" s="186"/>
      <c r="FUJ66" s="186"/>
      <c r="FUK66" s="187"/>
      <c r="FUL66" s="188"/>
      <c r="FUM66" s="186"/>
      <c r="FUN66" s="189"/>
      <c r="FUO66" s="186"/>
      <c r="FUP66" s="186"/>
      <c r="FUQ66" s="186"/>
      <c r="FUR66" s="186"/>
      <c r="FUS66" s="186"/>
      <c r="FUT66" s="186"/>
      <c r="FUU66" s="187"/>
      <c r="FUV66" s="190"/>
      <c r="FUW66" s="186"/>
      <c r="FUX66" s="186"/>
      <c r="FUY66" s="186"/>
      <c r="FUZ66" s="186"/>
      <c r="FVA66" s="191"/>
      <c r="FVB66" s="186"/>
      <c r="FVC66" s="186"/>
      <c r="FVD66" s="186"/>
      <c r="FVE66" s="189"/>
      <c r="FVF66" s="186"/>
      <c r="FVG66" s="186"/>
      <c r="FVH66" s="189"/>
      <c r="FVI66" s="189"/>
      <c r="FVJ66" s="189"/>
      <c r="FVK66" s="192"/>
      <c r="FVL66" s="188"/>
      <c r="FVM66" s="193"/>
      <c r="FVN66" s="183"/>
      <c r="FVO66" s="184"/>
      <c r="FVP66" s="185"/>
      <c r="FVQ66" s="186"/>
      <c r="FVR66" s="186"/>
      <c r="FVS66" s="186"/>
      <c r="FVT66" s="186"/>
      <c r="FVU66" s="186"/>
      <c r="FVV66" s="186"/>
      <c r="FVW66" s="186"/>
      <c r="FVX66" s="187"/>
      <c r="FVY66" s="188"/>
      <c r="FVZ66" s="186"/>
      <c r="FWA66" s="189"/>
      <c r="FWB66" s="186"/>
      <c r="FWC66" s="186"/>
      <c r="FWD66" s="186"/>
      <c r="FWE66" s="186"/>
      <c r="FWF66" s="186"/>
      <c r="FWG66" s="186"/>
      <c r="FWH66" s="187"/>
      <c r="FWI66" s="190"/>
      <c r="FWJ66" s="186"/>
      <c r="FWK66" s="186"/>
      <c r="FWL66" s="186"/>
      <c r="FWM66" s="186"/>
      <c r="FWN66" s="191"/>
      <c r="FWO66" s="186"/>
      <c r="FWP66" s="186"/>
      <c r="FWQ66" s="186"/>
      <c r="FWR66" s="189"/>
      <c r="FWS66" s="186"/>
      <c r="FWT66" s="186"/>
      <c r="FWU66" s="189"/>
      <c r="FWV66" s="189"/>
      <c r="FWW66" s="189"/>
      <c r="FWX66" s="192"/>
      <c r="FWY66" s="188"/>
      <c r="FWZ66" s="193"/>
      <c r="FXA66" s="183"/>
      <c r="FXB66" s="184"/>
      <c r="FXC66" s="185"/>
      <c r="FXD66" s="186"/>
      <c r="FXE66" s="186"/>
      <c r="FXF66" s="186"/>
      <c r="FXG66" s="186"/>
      <c r="FXH66" s="186"/>
      <c r="FXI66" s="186"/>
      <c r="FXJ66" s="186"/>
      <c r="FXK66" s="187"/>
      <c r="FXL66" s="188"/>
      <c r="FXM66" s="186"/>
      <c r="FXN66" s="189"/>
      <c r="FXO66" s="186"/>
      <c r="FXP66" s="186"/>
      <c r="FXQ66" s="186"/>
      <c r="FXR66" s="186"/>
      <c r="FXS66" s="186"/>
      <c r="FXT66" s="186"/>
      <c r="FXU66" s="187"/>
      <c r="FXV66" s="190"/>
      <c r="FXW66" s="186"/>
      <c r="FXX66" s="186"/>
      <c r="FXY66" s="186"/>
      <c r="FXZ66" s="186"/>
      <c r="FYA66" s="191"/>
      <c r="FYB66" s="186"/>
      <c r="FYC66" s="186"/>
      <c r="FYD66" s="186"/>
      <c r="FYE66" s="189"/>
      <c r="FYF66" s="186"/>
      <c r="FYG66" s="186"/>
      <c r="FYH66" s="189"/>
      <c r="FYI66" s="189"/>
      <c r="FYJ66" s="189"/>
      <c r="FYK66" s="192"/>
      <c r="FYL66" s="188"/>
      <c r="FYM66" s="193"/>
      <c r="FYN66" s="183"/>
      <c r="FYO66" s="184"/>
      <c r="FYP66" s="185"/>
      <c r="FYQ66" s="186"/>
      <c r="FYR66" s="186"/>
      <c r="FYS66" s="186"/>
      <c r="FYT66" s="186"/>
      <c r="FYU66" s="186"/>
      <c r="FYV66" s="186"/>
      <c r="FYW66" s="186"/>
      <c r="FYX66" s="187"/>
      <c r="FYY66" s="188"/>
      <c r="FYZ66" s="186"/>
      <c r="FZA66" s="189"/>
      <c r="FZB66" s="186"/>
      <c r="FZC66" s="186"/>
      <c r="FZD66" s="186"/>
      <c r="FZE66" s="186"/>
      <c r="FZF66" s="186"/>
      <c r="FZG66" s="186"/>
      <c r="FZH66" s="187"/>
      <c r="FZI66" s="190"/>
      <c r="FZJ66" s="186"/>
      <c r="FZK66" s="186"/>
      <c r="FZL66" s="186"/>
      <c r="FZM66" s="186"/>
      <c r="FZN66" s="191"/>
      <c r="FZO66" s="186"/>
      <c r="FZP66" s="186"/>
      <c r="FZQ66" s="186"/>
      <c r="FZR66" s="189"/>
      <c r="FZS66" s="186"/>
      <c r="FZT66" s="186"/>
      <c r="FZU66" s="189"/>
      <c r="FZV66" s="189"/>
      <c r="FZW66" s="189"/>
      <c r="FZX66" s="192"/>
      <c r="FZY66" s="188"/>
      <c r="FZZ66" s="193"/>
      <c r="GAA66" s="183"/>
      <c r="GAB66" s="184"/>
      <c r="GAC66" s="185"/>
      <c r="GAD66" s="186"/>
      <c r="GAE66" s="186"/>
      <c r="GAF66" s="186"/>
      <c r="GAG66" s="186"/>
      <c r="GAH66" s="186"/>
      <c r="GAI66" s="186"/>
      <c r="GAJ66" s="186"/>
      <c r="GAK66" s="187"/>
      <c r="GAL66" s="188"/>
      <c r="GAM66" s="186"/>
      <c r="GAN66" s="189"/>
      <c r="GAO66" s="186"/>
      <c r="GAP66" s="186"/>
      <c r="GAQ66" s="186"/>
      <c r="GAR66" s="186"/>
      <c r="GAS66" s="186"/>
      <c r="GAT66" s="186"/>
      <c r="GAU66" s="187"/>
      <c r="GAV66" s="190"/>
      <c r="GAW66" s="186"/>
      <c r="GAX66" s="186"/>
      <c r="GAY66" s="186"/>
      <c r="GAZ66" s="186"/>
      <c r="GBA66" s="191"/>
      <c r="GBB66" s="186"/>
      <c r="GBC66" s="186"/>
      <c r="GBD66" s="186"/>
      <c r="GBE66" s="189"/>
      <c r="GBF66" s="186"/>
      <c r="GBG66" s="186"/>
      <c r="GBH66" s="189"/>
      <c r="GBI66" s="189"/>
      <c r="GBJ66" s="189"/>
      <c r="GBK66" s="192"/>
      <c r="GBL66" s="188"/>
      <c r="GBM66" s="193"/>
      <c r="GBN66" s="183"/>
      <c r="GBO66" s="184"/>
      <c r="GBP66" s="185"/>
      <c r="GBQ66" s="186"/>
      <c r="GBR66" s="186"/>
      <c r="GBS66" s="186"/>
      <c r="GBT66" s="186"/>
      <c r="GBU66" s="186"/>
      <c r="GBV66" s="186"/>
      <c r="GBW66" s="186"/>
      <c r="GBX66" s="187"/>
      <c r="GBY66" s="188"/>
      <c r="GBZ66" s="186"/>
      <c r="GCA66" s="189"/>
      <c r="GCB66" s="186"/>
      <c r="GCC66" s="186"/>
      <c r="GCD66" s="186"/>
      <c r="GCE66" s="186"/>
      <c r="GCF66" s="186"/>
      <c r="GCG66" s="186"/>
      <c r="GCH66" s="187"/>
      <c r="GCI66" s="190"/>
      <c r="GCJ66" s="186"/>
      <c r="GCK66" s="186"/>
      <c r="GCL66" s="186"/>
      <c r="GCM66" s="186"/>
      <c r="GCN66" s="191"/>
      <c r="GCO66" s="186"/>
      <c r="GCP66" s="186"/>
      <c r="GCQ66" s="186"/>
      <c r="GCR66" s="189"/>
      <c r="GCS66" s="186"/>
      <c r="GCT66" s="186"/>
      <c r="GCU66" s="189"/>
      <c r="GCV66" s="189"/>
      <c r="GCW66" s="189"/>
      <c r="GCX66" s="192"/>
      <c r="GCY66" s="188"/>
      <c r="GCZ66" s="193"/>
      <c r="GDA66" s="183"/>
      <c r="GDB66" s="184"/>
      <c r="GDC66" s="185"/>
      <c r="GDD66" s="186"/>
      <c r="GDE66" s="186"/>
      <c r="GDF66" s="186"/>
      <c r="GDG66" s="186"/>
      <c r="GDH66" s="186"/>
      <c r="GDI66" s="186"/>
      <c r="GDJ66" s="186"/>
      <c r="GDK66" s="187"/>
      <c r="GDL66" s="188"/>
      <c r="GDM66" s="186"/>
      <c r="GDN66" s="189"/>
      <c r="GDO66" s="186"/>
      <c r="GDP66" s="186"/>
      <c r="GDQ66" s="186"/>
      <c r="GDR66" s="186"/>
      <c r="GDS66" s="186"/>
      <c r="GDT66" s="186"/>
      <c r="GDU66" s="187"/>
      <c r="GDV66" s="190"/>
      <c r="GDW66" s="186"/>
      <c r="GDX66" s="186"/>
      <c r="GDY66" s="186"/>
      <c r="GDZ66" s="186"/>
      <c r="GEA66" s="191"/>
      <c r="GEB66" s="186"/>
      <c r="GEC66" s="186"/>
      <c r="GED66" s="186"/>
      <c r="GEE66" s="189"/>
      <c r="GEF66" s="186"/>
      <c r="GEG66" s="186"/>
      <c r="GEH66" s="189"/>
      <c r="GEI66" s="189"/>
      <c r="GEJ66" s="189"/>
      <c r="GEK66" s="192"/>
      <c r="GEL66" s="188"/>
      <c r="GEM66" s="193"/>
      <c r="GEN66" s="183"/>
      <c r="GEO66" s="184"/>
      <c r="GEP66" s="185"/>
      <c r="GEQ66" s="186"/>
      <c r="GER66" s="186"/>
      <c r="GES66" s="186"/>
      <c r="GET66" s="186"/>
      <c r="GEU66" s="186"/>
      <c r="GEV66" s="186"/>
      <c r="GEW66" s="186"/>
      <c r="GEX66" s="187"/>
      <c r="GEY66" s="188"/>
      <c r="GEZ66" s="186"/>
      <c r="GFA66" s="189"/>
      <c r="GFB66" s="186"/>
      <c r="GFC66" s="186"/>
      <c r="GFD66" s="186"/>
      <c r="GFE66" s="186"/>
      <c r="GFF66" s="186"/>
      <c r="GFG66" s="186"/>
      <c r="GFH66" s="187"/>
      <c r="GFI66" s="190"/>
      <c r="GFJ66" s="186"/>
      <c r="GFK66" s="186"/>
      <c r="GFL66" s="186"/>
      <c r="GFM66" s="186"/>
      <c r="GFN66" s="191"/>
      <c r="GFO66" s="186"/>
      <c r="GFP66" s="186"/>
      <c r="GFQ66" s="186"/>
      <c r="GFR66" s="189"/>
      <c r="GFS66" s="186"/>
      <c r="GFT66" s="186"/>
      <c r="GFU66" s="189"/>
      <c r="GFV66" s="189"/>
      <c r="GFW66" s="189"/>
      <c r="GFX66" s="192"/>
      <c r="GFY66" s="188"/>
      <c r="GFZ66" s="193"/>
      <c r="GGA66" s="183"/>
      <c r="GGB66" s="184"/>
      <c r="GGC66" s="185"/>
      <c r="GGD66" s="186"/>
      <c r="GGE66" s="186"/>
      <c r="GGF66" s="186"/>
      <c r="GGG66" s="186"/>
      <c r="GGH66" s="186"/>
      <c r="GGI66" s="186"/>
      <c r="GGJ66" s="186"/>
      <c r="GGK66" s="187"/>
      <c r="GGL66" s="188"/>
      <c r="GGM66" s="186"/>
      <c r="GGN66" s="189"/>
      <c r="GGO66" s="186"/>
      <c r="GGP66" s="186"/>
      <c r="GGQ66" s="186"/>
      <c r="GGR66" s="186"/>
      <c r="GGS66" s="186"/>
      <c r="GGT66" s="186"/>
      <c r="GGU66" s="187"/>
      <c r="GGV66" s="190"/>
      <c r="GGW66" s="186"/>
      <c r="GGX66" s="186"/>
      <c r="GGY66" s="186"/>
      <c r="GGZ66" s="186"/>
      <c r="GHA66" s="191"/>
      <c r="GHB66" s="186"/>
      <c r="GHC66" s="186"/>
      <c r="GHD66" s="186"/>
      <c r="GHE66" s="189"/>
      <c r="GHF66" s="186"/>
      <c r="GHG66" s="186"/>
      <c r="GHH66" s="189"/>
      <c r="GHI66" s="189"/>
      <c r="GHJ66" s="189"/>
      <c r="GHK66" s="192"/>
      <c r="GHL66" s="188"/>
      <c r="GHM66" s="193"/>
      <c r="GHN66" s="183"/>
      <c r="GHO66" s="184"/>
      <c r="GHP66" s="185"/>
      <c r="GHQ66" s="186"/>
      <c r="GHR66" s="186"/>
      <c r="GHS66" s="186"/>
      <c r="GHT66" s="186"/>
      <c r="GHU66" s="186"/>
      <c r="GHV66" s="186"/>
      <c r="GHW66" s="186"/>
      <c r="GHX66" s="187"/>
      <c r="GHY66" s="188"/>
      <c r="GHZ66" s="186"/>
      <c r="GIA66" s="189"/>
      <c r="GIB66" s="186"/>
      <c r="GIC66" s="186"/>
      <c r="GID66" s="186"/>
      <c r="GIE66" s="186"/>
      <c r="GIF66" s="186"/>
      <c r="GIG66" s="186"/>
      <c r="GIH66" s="187"/>
      <c r="GII66" s="190"/>
      <c r="GIJ66" s="186"/>
      <c r="GIK66" s="186"/>
      <c r="GIL66" s="186"/>
      <c r="GIM66" s="186"/>
      <c r="GIN66" s="191"/>
      <c r="GIO66" s="186"/>
      <c r="GIP66" s="186"/>
      <c r="GIQ66" s="186"/>
      <c r="GIR66" s="189"/>
      <c r="GIS66" s="186"/>
      <c r="GIT66" s="186"/>
      <c r="GIU66" s="189"/>
      <c r="GIV66" s="189"/>
      <c r="GIW66" s="189"/>
      <c r="GIX66" s="192"/>
      <c r="GIY66" s="188"/>
      <c r="GIZ66" s="193"/>
      <c r="GJA66" s="183"/>
      <c r="GJB66" s="184"/>
      <c r="GJC66" s="185"/>
      <c r="GJD66" s="186"/>
      <c r="GJE66" s="186"/>
      <c r="GJF66" s="186"/>
      <c r="GJG66" s="186"/>
      <c r="GJH66" s="186"/>
      <c r="GJI66" s="186"/>
      <c r="GJJ66" s="186"/>
      <c r="GJK66" s="187"/>
      <c r="GJL66" s="188"/>
      <c r="GJM66" s="186"/>
      <c r="GJN66" s="189"/>
      <c r="GJO66" s="186"/>
      <c r="GJP66" s="186"/>
      <c r="GJQ66" s="186"/>
      <c r="GJR66" s="186"/>
      <c r="GJS66" s="186"/>
      <c r="GJT66" s="186"/>
      <c r="GJU66" s="187"/>
      <c r="GJV66" s="190"/>
      <c r="GJW66" s="186"/>
      <c r="GJX66" s="186"/>
      <c r="GJY66" s="186"/>
      <c r="GJZ66" s="186"/>
      <c r="GKA66" s="191"/>
      <c r="GKB66" s="186"/>
      <c r="GKC66" s="186"/>
      <c r="GKD66" s="186"/>
      <c r="GKE66" s="189"/>
      <c r="GKF66" s="186"/>
      <c r="GKG66" s="186"/>
      <c r="GKH66" s="189"/>
      <c r="GKI66" s="189"/>
      <c r="GKJ66" s="189"/>
      <c r="GKK66" s="192"/>
      <c r="GKL66" s="188"/>
      <c r="GKM66" s="193"/>
      <c r="GKN66" s="183"/>
      <c r="GKO66" s="184"/>
      <c r="GKP66" s="185"/>
      <c r="GKQ66" s="186"/>
      <c r="GKR66" s="186"/>
      <c r="GKS66" s="186"/>
      <c r="GKT66" s="186"/>
      <c r="GKU66" s="186"/>
      <c r="GKV66" s="186"/>
      <c r="GKW66" s="186"/>
      <c r="GKX66" s="187"/>
      <c r="GKY66" s="188"/>
      <c r="GKZ66" s="186"/>
      <c r="GLA66" s="189"/>
      <c r="GLB66" s="186"/>
      <c r="GLC66" s="186"/>
      <c r="GLD66" s="186"/>
      <c r="GLE66" s="186"/>
      <c r="GLF66" s="186"/>
      <c r="GLG66" s="186"/>
      <c r="GLH66" s="187"/>
      <c r="GLI66" s="190"/>
      <c r="GLJ66" s="186"/>
      <c r="GLK66" s="186"/>
      <c r="GLL66" s="186"/>
      <c r="GLM66" s="186"/>
      <c r="GLN66" s="191"/>
      <c r="GLO66" s="186"/>
      <c r="GLP66" s="186"/>
      <c r="GLQ66" s="186"/>
      <c r="GLR66" s="189"/>
      <c r="GLS66" s="186"/>
      <c r="GLT66" s="186"/>
      <c r="GLU66" s="189"/>
      <c r="GLV66" s="189"/>
      <c r="GLW66" s="189"/>
      <c r="GLX66" s="192"/>
      <c r="GLY66" s="188"/>
      <c r="GLZ66" s="193"/>
      <c r="GMA66" s="183"/>
      <c r="GMB66" s="184"/>
      <c r="GMC66" s="185"/>
      <c r="GMD66" s="186"/>
      <c r="GME66" s="186"/>
      <c r="GMF66" s="186"/>
      <c r="GMG66" s="186"/>
      <c r="GMH66" s="186"/>
      <c r="GMI66" s="186"/>
      <c r="GMJ66" s="186"/>
      <c r="GMK66" s="187"/>
      <c r="GML66" s="188"/>
      <c r="GMM66" s="186"/>
      <c r="GMN66" s="189"/>
      <c r="GMO66" s="186"/>
      <c r="GMP66" s="186"/>
      <c r="GMQ66" s="186"/>
      <c r="GMR66" s="186"/>
      <c r="GMS66" s="186"/>
      <c r="GMT66" s="186"/>
      <c r="GMU66" s="187"/>
      <c r="GMV66" s="190"/>
      <c r="GMW66" s="186"/>
      <c r="GMX66" s="186"/>
      <c r="GMY66" s="186"/>
      <c r="GMZ66" s="186"/>
      <c r="GNA66" s="191"/>
      <c r="GNB66" s="186"/>
      <c r="GNC66" s="186"/>
      <c r="GND66" s="186"/>
      <c r="GNE66" s="189"/>
      <c r="GNF66" s="186"/>
      <c r="GNG66" s="186"/>
      <c r="GNH66" s="189"/>
      <c r="GNI66" s="189"/>
      <c r="GNJ66" s="189"/>
      <c r="GNK66" s="192"/>
      <c r="GNL66" s="188"/>
      <c r="GNM66" s="193"/>
      <c r="GNN66" s="183"/>
      <c r="GNO66" s="184"/>
      <c r="GNP66" s="185"/>
      <c r="GNQ66" s="186"/>
      <c r="GNR66" s="186"/>
      <c r="GNS66" s="186"/>
      <c r="GNT66" s="186"/>
      <c r="GNU66" s="186"/>
      <c r="GNV66" s="186"/>
      <c r="GNW66" s="186"/>
      <c r="GNX66" s="187"/>
      <c r="GNY66" s="188"/>
      <c r="GNZ66" s="186"/>
      <c r="GOA66" s="189"/>
      <c r="GOB66" s="186"/>
      <c r="GOC66" s="186"/>
      <c r="GOD66" s="186"/>
      <c r="GOE66" s="186"/>
      <c r="GOF66" s="186"/>
      <c r="GOG66" s="186"/>
      <c r="GOH66" s="187"/>
      <c r="GOI66" s="190"/>
      <c r="GOJ66" s="186"/>
      <c r="GOK66" s="186"/>
      <c r="GOL66" s="186"/>
      <c r="GOM66" s="186"/>
      <c r="GON66" s="191"/>
      <c r="GOO66" s="186"/>
      <c r="GOP66" s="186"/>
      <c r="GOQ66" s="186"/>
      <c r="GOR66" s="189"/>
      <c r="GOS66" s="186"/>
      <c r="GOT66" s="186"/>
      <c r="GOU66" s="189"/>
      <c r="GOV66" s="189"/>
      <c r="GOW66" s="189"/>
      <c r="GOX66" s="192"/>
      <c r="GOY66" s="188"/>
      <c r="GOZ66" s="193"/>
      <c r="GPA66" s="183"/>
      <c r="GPB66" s="184"/>
      <c r="GPC66" s="185"/>
      <c r="GPD66" s="186"/>
      <c r="GPE66" s="186"/>
      <c r="GPF66" s="186"/>
      <c r="GPG66" s="186"/>
      <c r="GPH66" s="186"/>
      <c r="GPI66" s="186"/>
      <c r="GPJ66" s="186"/>
      <c r="GPK66" s="187"/>
      <c r="GPL66" s="188"/>
      <c r="GPM66" s="186"/>
      <c r="GPN66" s="189"/>
      <c r="GPO66" s="186"/>
      <c r="GPP66" s="186"/>
      <c r="GPQ66" s="186"/>
      <c r="GPR66" s="186"/>
      <c r="GPS66" s="186"/>
      <c r="GPT66" s="186"/>
      <c r="GPU66" s="187"/>
      <c r="GPV66" s="190"/>
      <c r="GPW66" s="186"/>
      <c r="GPX66" s="186"/>
      <c r="GPY66" s="186"/>
      <c r="GPZ66" s="186"/>
      <c r="GQA66" s="191"/>
      <c r="GQB66" s="186"/>
      <c r="GQC66" s="186"/>
      <c r="GQD66" s="186"/>
      <c r="GQE66" s="189"/>
      <c r="GQF66" s="186"/>
      <c r="GQG66" s="186"/>
      <c r="GQH66" s="189"/>
      <c r="GQI66" s="189"/>
      <c r="GQJ66" s="189"/>
      <c r="GQK66" s="192"/>
      <c r="GQL66" s="188"/>
      <c r="GQM66" s="193"/>
      <c r="GQN66" s="183"/>
      <c r="GQO66" s="184"/>
      <c r="GQP66" s="185"/>
      <c r="GQQ66" s="186"/>
      <c r="GQR66" s="186"/>
      <c r="GQS66" s="186"/>
      <c r="GQT66" s="186"/>
      <c r="GQU66" s="186"/>
      <c r="GQV66" s="186"/>
      <c r="GQW66" s="186"/>
      <c r="GQX66" s="187"/>
      <c r="GQY66" s="188"/>
      <c r="GQZ66" s="186"/>
      <c r="GRA66" s="189"/>
      <c r="GRB66" s="186"/>
      <c r="GRC66" s="186"/>
      <c r="GRD66" s="186"/>
      <c r="GRE66" s="186"/>
      <c r="GRF66" s="186"/>
      <c r="GRG66" s="186"/>
      <c r="GRH66" s="187"/>
      <c r="GRI66" s="190"/>
      <c r="GRJ66" s="186"/>
      <c r="GRK66" s="186"/>
      <c r="GRL66" s="186"/>
      <c r="GRM66" s="186"/>
      <c r="GRN66" s="191"/>
      <c r="GRO66" s="186"/>
      <c r="GRP66" s="186"/>
      <c r="GRQ66" s="186"/>
      <c r="GRR66" s="189"/>
      <c r="GRS66" s="186"/>
      <c r="GRT66" s="186"/>
      <c r="GRU66" s="189"/>
      <c r="GRV66" s="189"/>
      <c r="GRW66" s="189"/>
      <c r="GRX66" s="192"/>
      <c r="GRY66" s="188"/>
      <c r="GRZ66" s="193"/>
      <c r="GSA66" s="183"/>
      <c r="GSB66" s="184"/>
      <c r="GSC66" s="185"/>
      <c r="GSD66" s="186"/>
      <c r="GSE66" s="186"/>
      <c r="GSF66" s="186"/>
      <c r="GSG66" s="186"/>
      <c r="GSH66" s="186"/>
      <c r="GSI66" s="186"/>
      <c r="GSJ66" s="186"/>
      <c r="GSK66" s="187"/>
      <c r="GSL66" s="188"/>
      <c r="GSM66" s="186"/>
      <c r="GSN66" s="189"/>
      <c r="GSO66" s="186"/>
      <c r="GSP66" s="186"/>
      <c r="GSQ66" s="186"/>
      <c r="GSR66" s="186"/>
      <c r="GSS66" s="186"/>
      <c r="GST66" s="186"/>
      <c r="GSU66" s="187"/>
      <c r="GSV66" s="190"/>
      <c r="GSW66" s="186"/>
      <c r="GSX66" s="186"/>
      <c r="GSY66" s="186"/>
      <c r="GSZ66" s="186"/>
      <c r="GTA66" s="191"/>
      <c r="GTB66" s="186"/>
      <c r="GTC66" s="186"/>
      <c r="GTD66" s="186"/>
      <c r="GTE66" s="189"/>
      <c r="GTF66" s="186"/>
      <c r="GTG66" s="186"/>
      <c r="GTH66" s="189"/>
      <c r="GTI66" s="189"/>
      <c r="GTJ66" s="189"/>
      <c r="GTK66" s="192"/>
      <c r="GTL66" s="188"/>
      <c r="GTM66" s="193"/>
      <c r="GTN66" s="183"/>
      <c r="GTO66" s="184"/>
      <c r="GTP66" s="185"/>
      <c r="GTQ66" s="186"/>
      <c r="GTR66" s="186"/>
      <c r="GTS66" s="186"/>
      <c r="GTT66" s="186"/>
      <c r="GTU66" s="186"/>
      <c r="GTV66" s="186"/>
      <c r="GTW66" s="186"/>
      <c r="GTX66" s="187"/>
      <c r="GTY66" s="188"/>
      <c r="GTZ66" s="186"/>
      <c r="GUA66" s="189"/>
      <c r="GUB66" s="186"/>
      <c r="GUC66" s="186"/>
      <c r="GUD66" s="186"/>
      <c r="GUE66" s="186"/>
      <c r="GUF66" s="186"/>
      <c r="GUG66" s="186"/>
      <c r="GUH66" s="187"/>
      <c r="GUI66" s="190"/>
      <c r="GUJ66" s="186"/>
      <c r="GUK66" s="186"/>
      <c r="GUL66" s="186"/>
      <c r="GUM66" s="186"/>
      <c r="GUN66" s="191"/>
      <c r="GUO66" s="186"/>
      <c r="GUP66" s="186"/>
      <c r="GUQ66" s="186"/>
      <c r="GUR66" s="189"/>
      <c r="GUS66" s="186"/>
      <c r="GUT66" s="186"/>
      <c r="GUU66" s="189"/>
      <c r="GUV66" s="189"/>
      <c r="GUW66" s="189"/>
      <c r="GUX66" s="192"/>
      <c r="GUY66" s="188"/>
      <c r="GUZ66" s="193"/>
      <c r="GVA66" s="183"/>
      <c r="GVB66" s="184"/>
      <c r="GVC66" s="185"/>
      <c r="GVD66" s="186"/>
      <c r="GVE66" s="186"/>
      <c r="GVF66" s="186"/>
      <c r="GVG66" s="186"/>
      <c r="GVH66" s="186"/>
      <c r="GVI66" s="186"/>
      <c r="GVJ66" s="186"/>
      <c r="GVK66" s="187"/>
      <c r="GVL66" s="188"/>
      <c r="GVM66" s="186"/>
      <c r="GVN66" s="189"/>
      <c r="GVO66" s="186"/>
      <c r="GVP66" s="186"/>
      <c r="GVQ66" s="186"/>
      <c r="GVR66" s="186"/>
      <c r="GVS66" s="186"/>
      <c r="GVT66" s="186"/>
      <c r="GVU66" s="187"/>
      <c r="GVV66" s="190"/>
      <c r="GVW66" s="186"/>
      <c r="GVX66" s="186"/>
      <c r="GVY66" s="186"/>
      <c r="GVZ66" s="186"/>
      <c r="GWA66" s="191"/>
      <c r="GWB66" s="186"/>
      <c r="GWC66" s="186"/>
      <c r="GWD66" s="186"/>
      <c r="GWE66" s="189"/>
      <c r="GWF66" s="186"/>
      <c r="GWG66" s="186"/>
      <c r="GWH66" s="189"/>
      <c r="GWI66" s="189"/>
      <c r="GWJ66" s="189"/>
      <c r="GWK66" s="192"/>
      <c r="GWL66" s="188"/>
      <c r="GWM66" s="193"/>
      <c r="GWN66" s="183"/>
      <c r="GWO66" s="184"/>
      <c r="GWP66" s="185"/>
      <c r="GWQ66" s="186"/>
      <c r="GWR66" s="186"/>
      <c r="GWS66" s="186"/>
      <c r="GWT66" s="186"/>
      <c r="GWU66" s="186"/>
      <c r="GWV66" s="186"/>
      <c r="GWW66" s="186"/>
      <c r="GWX66" s="187"/>
      <c r="GWY66" s="188"/>
      <c r="GWZ66" s="186"/>
      <c r="GXA66" s="189"/>
      <c r="GXB66" s="186"/>
      <c r="GXC66" s="186"/>
      <c r="GXD66" s="186"/>
      <c r="GXE66" s="186"/>
      <c r="GXF66" s="186"/>
      <c r="GXG66" s="186"/>
      <c r="GXH66" s="187"/>
      <c r="GXI66" s="190"/>
      <c r="GXJ66" s="186"/>
      <c r="GXK66" s="186"/>
      <c r="GXL66" s="186"/>
      <c r="GXM66" s="186"/>
      <c r="GXN66" s="191"/>
      <c r="GXO66" s="186"/>
      <c r="GXP66" s="186"/>
      <c r="GXQ66" s="186"/>
      <c r="GXR66" s="189"/>
      <c r="GXS66" s="186"/>
      <c r="GXT66" s="186"/>
      <c r="GXU66" s="189"/>
      <c r="GXV66" s="189"/>
      <c r="GXW66" s="189"/>
      <c r="GXX66" s="192"/>
      <c r="GXY66" s="188"/>
      <c r="GXZ66" s="193"/>
      <c r="GYA66" s="183"/>
      <c r="GYB66" s="184"/>
      <c r="GYC66" s="185"/>
      <c r="GYD66" s="186"/>
      <c r="GYE66" s="186"/>
      <c r="GYF66" s="186"/>
      <c r="GYG66" s="186"/>
      <c r="GYH66" s="186"/>
      <c r="GYI66" s="186"/>
      <c r="GYJ66" s="186"/>
      <c r="GYK66" s="187"/>
      <c r="GYL66" s="188"/>
      <c r="GYM66" s="186"/>
      <c r="GYN66" s="189"/>
      <c r="GYO66" s="186"/>
      <c r="GYP66" s="186"/>
      <c r="GYQ66" s="186"/>
      <c r="GYR66" s="186"/>
      <c r="GYS66" s="186"/>
      <c r="GYT66" s="186"/>
      <c r="GYU66" s="187"/>
      <c r="GYV66" s="190"/>
      <c r="GYW66" s="186"/>
      <c r="GYX66" s="186"/>
      <c r="GYY66" s="186"/>
      <c r="GYZ66" s="186"/>
      <c r="GZA66" s="191"/>
      <c r="GZB66" s="186"/>
      <c r="GZC66" s="186"/>
      <c r="GZD66" s="186"/>
      <c r="GZE66" s="189"/>
      <c r="GZF66" s="186"/>
      <c r="GZG66" s="186"/>
      <c r="GZH66" s="189"/>
      <c r="GZI66" s="189"/>
      <c r="GZJ66" s="189"/>
      <c r="GZK66" s="192"/>
      <c r="GZL66" s="188"/>
      <c r="GZM66" s="193"/>
      <c r="GZN66" s="183"/>
      <c r="GZO66" s="184"/>
      <c r="GZP66" s="185"/>
      <c r="GZQ66" s="186"/>
      <c r="GZR66" s="186"/>
      <c r="GZS66" s="186"/>
      <c r="GZT66" s="186"/>
      <c r="GZU66" s="186"/>
      <c r="GZV66" s="186"/>
      <c r="GZW66" s="186"/>
      <c r="GZX66" s="187"/>
      <c r="GZY66" s="188"/>
      <c r="GZZ66" s="186"/>
      <c r="HAA66" s="189"/>
      <c r="HAB66" s="186"/>
      <c r="HAC66" s="186"/>
      <c r="HAD66" s="186"/>
      <c r="HAE66" s="186"/>
      <c r="HAF66" s="186"/>
      <c r="HAG66" s="186"/>
      <c r="HAH66" s="187"/>
      <c r="HAI66" s="190"/>
      <c r="HAJ66" s="186"/>
      <c r="HAK66" s="186"/>
      <c r="HAL66" s="186"/>
      <c r="HAM66" s="186"/>
      <c r="HAN66" s="191"/>
      <c r="HAO66" s="186"/>
      <c r="HAP66" s="186"/>
      <c r="HAQ66" s="186"/>
      <c r="HAR66" s="189"/>
      <c r="HAS66" s="186"/>
      <c r="HAT66" s="186"/>
      <c r="HAU66" s="189"/>
      <c r="HAV66" s="189"/>
      <c r="HAW66" s="189"/>
      <c r="HAX66" s="192"/>
      <c r="HAY66" s="188"/>
      <c r="HAZ66" s="193"/>
      <c r="HBA66" s="183"/>
      <c r="HBB66" s="184"/>
      <c r="HBC66" s="185"/>
      <c r="HBD66" s="186"/>
      <c r="HBE66" s="186"/>
      <c r="HBF66" s="186"/>
      <c r="HBG66" s="186"/>
      <c r="HBH66" s="186"/>
      <c r="HBI66" s="186"/>
      <c r="HBJ66" s="186"/>
      <c r="HBK66" s="187"/>
      <c r="HBL66" s="188"/>
      <c r="HBM66" s="186"/>
      <c r="HBN66" s="189"/>
      <c r="HBO66" s="186"/>
      <c r="HBP66" s="186"/>
      <c r="HBQ66" s="186"/>
      <c r="HBR66" s="186"/>
      <c r="HBS66" s="186"/>
      <c r="HBT66" s="186"/>
      <c r="HBU66" s="187"/>
      <c r="HBV66" s="190"/>
      <c r="HBW66" s="186"/>
      <c r="HBX66" s="186"/>
      <c r="HBY66" s="186"/>
      <c r="HBZ66" s="186"/>
      <c r="HCA66" s="191"/>
      <c r="HCB66" s="186"/>
      <c r="HCC66" s="186"/>
      <c r="HCD66" s="186"/>
      <c r="HCE66" s="189"/>
      <c r="HCF66" s="186"/>
      <c r="HCG66" s="186"/>
      <c r="HCH66" s="189"/>
      <c r="HCI66" s="189"/>
      <c r="HCJ66" s="189"/>
      <c r="HCK66" s="192"/>
      <c r="HCL66" s="188"/>
      <c r="HCM66" s="193"/>
      <c r="HCN66" s="183"/>
      <c r="HCO66" s="184"/>
      <c r="HCP66" s="185"/>
      <c r="HCQ66" s="186"/>
      <c r="HCR66" s="186"/>
      <c r="HCS66" s="186"/>
      <c r="HCT66" s="186"/>
      <c r="HCU66" s="186"/>
      <c r="HCV66" s="186"/>
      <c r="HCW66" s="186"/>
      <c r="HCX66" s="187"/>
      <c r="HCY66" s="188"/>
      <c r="HCZ66" s="186"/>
      <c r="HDA66" s="189"/>
      <c r="HDB66" s="186"/>
      <c r="HDC66" s="186"/>
      <c r="HDD66" s="186"/>
      <c r="HDE66" s="186"/>
      <c r="HDF66" s="186"/>
      <c r="HDG66" s="186"/>
      <c r="HDH66" s="187"/>
      <c r="HDI66" s="190"/>
      <c r="HDJ66" s="186"/>
      <c r="HDK66" s="186"/>
      <c r="HDL66" s="186"/>
      <c r="HDM66" s="186"/>
      <c r="HDN66" s="191"/>
      <c r="HDO66" s="186"/>
      <c r="HDP66" s="186"/>
      <c r="HDQ66" s="186"/>
      <c r="HDR66" s="189"/>
      <c r="HDS66" s="186"/>
      <c r="HDT66" s="186"/>
      <c r="HDU66" s="189"/>
      <c r="HDV66" s="189"/>
      <c r="HDW66" s="189"/>
      <c r="HDX66" s="192"/>
      <c r="HDY66" s="188"/>
      <c r="HDZ66" s="193"/>
      <c r="HEA66" s="183"/>
      <c r="HEB66" s="184"/>
      <c r="HEC66" s="185"/>
      <c r="HED66" s="186"/>
      <c r="HEE66" s="186"/>
      <c r="HEF66" s="186"/>
      <c r="HEG66" s="186"/>
      <c r="HEH66" s="186"/>
      <c r="HEI66" s="186"/>
      <c r="HEJ66" s="186"/>
      <c r="HEK66" s="187"/>
      <c r="HEL66" s="188"/>
      <c r="HEM66" s="186"/>
      <c r="HEN66" s="189"/>
      <c r="HEO66" s="186"/>
      <c r="HEP66" s="186"/>
      <c r="HEQ66" s="186"/>
      <c r="HER66" s="186"/>
      <c r="HES66" s="186"/>
      <c r="HET66" s="186"/>
      <c r="HEU66" s="187"/>
      <c r="HEV66" s="190"/>
      <c r="HEW66" s="186"/>
      <c r="HEX66" s="186"/>
      <c r="HEY66" s="186"/>
      <c r="HEZ66" s="186"/>
      <c r="HFA66" s="191"/>
      <c r="HFB66" s="186"/>
      <c r="HFC66" s="186"/>
      <c r="HFD66" s="186"/>
      <c r="HFE66" s="189"/>
      <c r="HFF66" s="186"/>
      <c r="HFG66" s="186"/>
      <c r="HFH66" s="189"/>
      <c r="HFI66" s="189"/>
      <c r="HFJ66" s="189"/>
      <c r="HFK66" s="192"/>
      <c r="HFL66" s="188"/>
      <c r="HFM66" s="193"/>
      <c r="HFN66" s="183"/>
      <c r="HFO66" s="184"/>
      <c r="HFP66" s="185"/>
      <c r="HFQ66" s="186"/>
      <c r="HFR66" s="186"/>
      <c r="HFS66" s="186"/>
      <c r="HFT66" s="186"/>
      <c r="HFU66" s="186"/>
      <c r="HFV66" s="186"/>
      <c r="HFW66" s="186"/>
      <c r="HFX66" s="187"/>
      <c r="HFY66" s="188"/>
      <c r="HFZ66" s="186"/>
      <c r="HGA66" s="189"/>
      <c r="HGB66" s="186"/>
      <c r="HGC66" s="186"/>
      <c r="HGD66" s="186"/>
      <c r="HGE66" s="186"/>
      <c r="HGF66" s="186"/>
      <c r="HGG66" s="186"/>
      <c r="HGH66" s="187"/>
      <c r="HGI66" s="190"/>
      <c r="HGJ66" s="186"/>
      <c r="HGK66" s="186"/>
      <c r="HGL66" s="186"/>
      <c r="HGM66" s="186"/>
      <c r="HGN66" s="191"/>
      <c r="HGO66" s="186"/>
      <c r="HGP66" s="186"/>
      <c r="HGQ66" s="186"/>
      <c r="HGR66" s="189"/>
      <c r="HGS66" s="186"/>
      <c r="HGT66" s="186"/>
      <c r="HGU66" s="189"/>
      <c r="HGV66" s="189"/>
      <c r="HGW66" s="189"/>
      <c r="HGX66" s="192"/>
      <c r="HGY66" s="188"/>
      <c r="HGZ66" s="193"/>
      <c r="HHA66" s="183"/>
      <c r="HHB66" s="184"/>
      <c r="HHC66" s="185"/>
      <c r="HHD66" s="186"/>
      <c r="HHE66" s="186"/>
      <c r="HHF66" s="186"/>
      <c r="HHG66" s="186"/>
      <c r="HHH66" s="186"/>
      <c r="HHI66" s="186"/>
      <c r="HHJ66" s="186"/>
      <c r="HHK66" s="187"/>
      <c r="HHL66" s="188"/>
      <c r="HHM66" s="186"/>
      <c r="HHN66" s="189"/>
      <c r="HHO66" s="186"/>
      <c r="HHP66" s="186"/>
      <c r="HHQ66" s="186"/>
      <c r="HHR66" s="186"/>
      <c r="HHS66" s="186"/>
      <c r="HHT66" s="186"/>
      <c r="HHU66" s="187"/>
      <c r="HHV66" s="190"/>
      <c r="HHW66" s="186"/>
      <c r="HHX66" s="186"/>
      <c r="HHY66" s="186"/>
      <c r="HHZ66" s="186"/>
      <c r="HIA66" s="191"/>
      <c r="HIB66" s="186"/>
      <c r="HIC66" s="186"/>
      <c r="HID66" s="186"/>
      <c r="HIE66" s="189"/>
      <c r="HIF66" s="186"/>
      <c r="HIG66" s="186"/>
      <c r="HIH66" s="189"/>
      <c r="HII66" s="189"/>
      <c r="HIJ66" s="189"/>
      <c r="HIK66" s="192"/>
      <c r="HIL66" s="188"/>
      <c r="HIM66" s="193"/>
      <c r="HIN66" s="183"/>
      <c r="HIO66" s="184"/>
      <c r="HIP66" s="185"/>
      <c r="HIQ66" s="186"/>
      <c r="HIR66" s="186"/>
      <c r="HIS66" s="186"/>
      <c r="HIT66" s="186"/>
      <c r="HIU66" s="186"/>
      <c r="HIV66" s="186"/>
      <c r="HIW66" s="186"/>
      <c r="HIX66" s="187"/>
      <c r="HIY66" s="188"/>
      <c r="HIZ66" s="186"/>
      <c r="HJA66" s="189"/>
      <c r="HJB66" s="186"/>
      <c r="HJC66" s="186"/>
      <c r="HJD66" s="186"/>
      <c r="HJE66" s="186"/>
      <c r="HJF66" s="186"/>
      <c r="HJG66" s="186"/>
      <c r="HJH66" s="187"/>
      <c r="HJI66" s="190"/>
      <c r="HJJ66" s="186"/>
      <c r="HJK66" s="186"/>
      <c r="HJL66" s="186"/>
      <c r="HJM66" s="186"/>
      <c r="HJN66" s="191"/>
      <c r="HJO66" s="186"/>
      <c r="HJP66" s="186"/>
      <c r="HJQ66" s="186"/>
      <c r="HJR66" s="189"/>
      <c r="HJS66" s="186"/>
      <c r="HJT66" s="186"/>
      <c r="HJU66" s="189"/>
      <c r="HJV66" s="189"/>
      <c r="HJW66" s="189"/>
      <c r="HJX66" s="192"/>
      <c r="HJY66" s="188"/>
      <c r="HJZ66" s="193"/>
      <c r="HKA66" s="183"/>
      <c r="HKB66" s="184"/>
      <c r="HKC66" s="185"/>
      <c r="HKD66" s="186"/>
      <c r="HKE66" s="186"/>
      <c r="HKF66" s="186"/>
      <c r="HKG66" s="186"/>
      <c r="HKH66" s="186"/>
      <c r="HKI66" s="186"/>
      <c r="HKJ66" s="186"/>
      <c r="HKK66" s="187"/>
      <c r="HKL66" s="188"/>
      <c r="HKM66" s="186"/>
      <c r="HKN66" s="189"/>
      <c r="HKO66" s="186"/>
      <c r="HKP66" s="186"/>
      <c r="HKQ66" s="186"/>
      <c r="HKR66" s="186"/>
      <c r="HKS66" s="186"/>
      <c r="HKT66" s="186"/>
      <c r="HKU66" s="187"/>
      <c r="HKV66" s="190"/>
      <c r="HKW66" s="186"/>
      <c r="HKX66" s="186"/>
      <c r="HKY66" s="186"/>
      <c r="HKZ66" s="186"/>
      <c r="HLA66" s="191"/>
      <c r="HLB66" s="186"/>
      <c r="HLC66" s="186"/>
      <c r="HLD66" s="186"/>
      <c r="HLE66" s="189"/>
      <c r="HLF66" s="186"/>
      <c r="HLG66" s="186"/>
      <c r="HLH66" s="189"/>
      <c r="HLI66" s="189"/>
      <c r="HLJ66" s="189"/>
      <c r="HLK66" s="192"/>
      <c r="HLL66" s="188"/>
      <c r="HLM66" s="193"/>
      <c r="HLN66" s="183"/>
      <c r="HLO66" s="184"/>
      <c r="HLP66" s="185"/>
      <c r="HLQ66" s="186"/>
      <c r="HLR66" s="186"/>
      <c r="HLS66" s="186"/>
      <c r="HLT66" s="186"/>
      <c r="HLU66" s="186"/>
      <c r="HLV66" s="186"/>
      <c r="HLW66" s="186"/>
      <c r="HLX66" s="187"/>
      <c r="HLY66" s="188"/>
      <c r="HLZ66" s="186"/>
      <c r="HMA66" s="189"/>
      <c r="HMB66" s="186"/>
      <c r="HMC66" s="186"/>
      <c r="HMD66" s="186"/>
      <c r="HME66" s="186"/>
      <c r="HMF66" s="186"/>
      <c r="HMG66" s="186"/>
      <c r="HMH66" s="187"/>
      <c r="HMI66" s="190"/>
      <c r="HMJ66" s="186"/>
      <c r="HMK66" s="186"/>
      <c r="HML66" s="186"/>
      <c r="HMM66" s="186"/>
      <c r="HMN66" s="191"/>
      <c r="HMO66" s="186"/>
      <c r="HMP66" s="186"/>
      <c r="HMQ66" s="186"/>
      <c r="HMR66" s="189"/>
      <c r="HMS66" s="186"/>
      <c r="HMT66" s="186"/>
      <c r="HMU66" s="189"/>
      <c r="HMV66" s="189"/>
      <c r="HMW66" s="189"/>
      <c r="HMX66" s="192"/>
      <c r="HMY66" s="188"/>
      <c r="HMZ66" s="193"/>
      <c r="HNA66" s="183"/>
      <c r="HNB66" s="184"/>
      <c r="HNC66" s="185"/>
      <c r="HND66" s="186"/>
      <c r="HNE66" s="186"/>
      <c r="HNF66" s="186"/>
      <c r="HNG66" s="186"/>
      <c r="HNH66" s="186"/>
      <c r="HNI66" s="186"/>
      <c r="HNJ66" s="186"/>
      <c r="HNK66" s="187"/>
      <c r="HNL66" s="188"/>
      <c r="HNM66" s="186"/>
      <c r="HNN66" s="189"/>
      <c r="HNO66" s="186"/>
      <c r="HNP66" s="186"/>
      <c r="HNQ66" s="186"/>
      <c r="HNR66" s="186"/>
      <c r="HNS66" s="186"/>
      <c r="HNT66" s="186"/>
      <c r="HNU66" s="187"/>
      <c r="HNV66" s="190"/>
      <c r="HNW66" s="186"/>
      <c r="HNX66" s="186"/>
      <c r="HNY66" s="186"/>
      <c r="HNZ66" s="186"/>
      <c r="HOA66" s="191"/>
      <c r="HOB66" s="186"/>
      <c r="HOC66" s="186"/>
      <c r="HOD66" s="186"/>
      <c r="HOE66" s="189"/>
      <c r="HOF66" s="186"/>
      <c r="HOG66" s="186"/>
      <c r="HOH66" s="189"/>
      <c r="HOI66" s="189"/>
      <c r="HOJ66" s="189"/>
      <c r="HOK66" s="192"/>
      <c r="HOL66" s="188"/>
      <c r="HOM66" s="193"/>
      <c r="HON66" s="183"/>
      <c r="HOO66" s="184"/>
      <c r="HOP66" s="185"/>
      <c r="HOQ66" s="186"/>
      <c r="HOR66" s="186"/>
      <c r="HOS66" s="186"/>
      <c r="HOT66" s="186"/>
      <c r="HOU66" s="186"/>
      <c r="HOV66" s="186"/>
      <c r="HOW66" s="186"/>
      <c r="HOX66" s="187"/>
      <c r="HOY66" s="188"/>
      <c r="HOZ66" s="186"/>
      <c r="HPA66" s="189"/>
      <c r="HPB66" s="186"/>
      <c r="HPC66" s="186"/>
      <c r="HPD66" s="186"/>
      <c r="HPE66" s="186"/>
      <c r="HPF66" s="186"/>
      <c r="HPG66" s="186"/>
      <c r="HPH66" s="187"/>
      <c r="HPI66" s="190"/>
      <c r="HPJ66" s="186"/>
      <c r="HPK66" s="186"/>
      <c r="HPL66" s="186"/>
      <c r="HPM66" s="186"/>
      <c r="HPN66" s="191"/>
      <c r="HPO66" s="186"/>
      <c r="HPP66" s="186"/>
      <c r="HPQ66" s="186"/>
      <c r="HPR66" s="189"/>
      <c r="HPS66" s="186"/>
      <c r="HPT66" s="186"/>
      <c r="HPU66" s="189"/>
      <c r="HPV66" s="189"/>
      <c r="HPW66" s="189"/>
      <c r="HPX66" s="192"/>
      <c r="HPY66" s="188"/>
      <c r="HPZ66" s="193"/>
      <c r="HQA66" s="183"/>
      <c r="HQB66" s="184"/>
      <c r="HQC66" s="185"/>
      <c r="HQD66" s="186"/>
      <c r="HQE66" s="186"/>
      <c r="HQF66" s="186"/>
      <c r="HQG66" s="186"/>
      <c r="HQH66" s="186"/>
      <c r="HQI66" s="186"/>
      <c r="HQJ66" s="186"/>
      <c r="HQK66" s="187"/>
      <c r="HQL66" s="188"/>
      <c r="HQM66" s="186"/>
      <c r="HQN66" s="189"/>
      <c r="HQO66" s="186"/>
      <c r="HQP66" s="186"/>
      <c r="HQQ66" s="186"/>
      <c r="HQR66" s="186"/>
      <c r="HQS66" s="186"/>
      <c r="HQT66" s="186"/>
      <c r="HQU66" s="187"/>
      <c r="HQV66" s="190"/>
      <c r="HQW66" s="186"/>
      <c r="HQX66" s="186"/>
      <c r="HQY66" s="186"/>
      <c r="HQZ66" s="186"/>
      <c r="HRA66" s="191"/>
      <c r="HRB66" s="186"/>
      <c r="HRC66" s="186"/>
      <c r="HRD66" s="186"/>
      <c r="HRE66" s="189"/>
      <c r="HRF66" s="186"/>
      <c r="HRG66" s="186"/>
      <c r="HRH66" s="189"/>
      <c r="HRI66" s="189"/>
      <c r="HRJ66" s="189"/>
      <c r="HRK66" s="192"/>
      <c r="HRL66" s="188"/>
      <c r="HRM66" s="193"/>
      <c r="HRN66" s="183"/>
      <c r="HRO66" s="184"/>
      <c r="HRP66" s="185"/>
      <c r="HRQ66" s="186"/>
      <c r="HRR66" s="186"/>
      <c r="HRS66" s="186"/>
      <c r="HRT66" s="186"/>
      <c r="HRU66" s="186"/>
      <c r="HRV66" s="186"/>
      <c r="HRW66" s="186"/>
      <c r="HRX66" s="187"/>
      <c r="HRY66" s="188"/>
      <c r="HRZ66" s="186"/>
      <c r="HSA66" s="189"/>
      <c r="HSB66" s="186"/>
      <c r="HSC66" s="186"/>
      <c r="HSD66" s="186"/>
      <c r="HSE66" s="186"/>
      <c r="HSF66" s="186"/>
      <c r="HSG66" s="186"/>
      <c r="HSH66" s="187"/>
      <c r="HSI66" s="190"/>
      <c r="HSJ66" s="186"/>
      <c r="HSK66" s="186"/>
      <c r="HSL66" s="186"/>
      <c r="HSM66" s="186"/>
      <c r="HSN66" s="191"/>
      <c r="HSO66" s="186"/>
      <c r="HSP66" s="186"/>
      <c r="HSQ66" s="186"/>
      <c r="HSR66" s="189"/>
      <c r="HSS66" s="186"/>
      <c r="HST66" s="186"/>
      <c r="HSU66" s="189"/>
      <c r="HSV66" s="189"/>
      <c r="HSW66" s="189"/>
      <c r="HSX66" s="192"/>
      <c r="HSY66" s="188"/>
      <c r="HSZ66" s="193"/>
      <c r="HTA66" s="183"/>
      <c r="HTB66" s="184"/>
      <c r="HTC66" s="185"/>
      <c r="HTD66" s="186"/>
      <c r="HTE66" s="186"/>
      <c r="HTF66" s="186"/>
      <c r="HTG66" s="186"/>
      <c r="HTH66" s="186"/>
      <c r="HTI66" s="186"/>
      <c r="HTJ66" s="186"/>
      <c r="HTK66" s="187"/>
      <c r="HTL66" s="188"/>
      <c r="HTM66" s="186"/>
      <c r="HTN66" s="189"/>
      <c r="HTO66" s="186"/>
      <c r="HTP66" s="186"/>
      <c r="HTQ66" s="186"/>
      <c r="HTR66" s="186"/>
      <c r="HTS66" s="186"/>
      <c r="HTT66" s="186"/>
      <c r="HTU66" s="187"/>
      <c r="HTV66" s="190"/>
      <c r="HTW66" s="186"/>
      <c r="HTX66" s="186"/>
      <c r="HTY66" s="186"/>
      <c r="HTZ66" s="186"/>
      <c r="HUA66" s="191"/>
      <c r="HUB66" s="186"/>
      <c r="HUC66" s="186"/>
      <c r="HUD66" s="186"/>
      <c r="HUE66" s="189"/>
      <c r="HUF66" s="186"/>
      <c r="HUG66" s="186"/>
      <c r="HUH66" s="189"/>
      <c r="HUI66" s="189"/>
      <c r="HUJ66" s="189"/>
      <c r="HUK66" s="192"/>
      <c r="HUL66" s="188"/>
      <c r="HUM66" s="193"/>
      <c r="HUN66" s="183"/>
      <c r="HUO66" s="184"/>
      <c r="HUP66" s="185"/>
      <c r="HUQ66" s="186"/>
      <c r="HUR66" s="186"/>
      <c r="HUS66" s="186"/>
      <c r="HUT66" s="186"/>
      <c r="HUU66" s="186"/>
      <c r="HUV66" s="186"/>
      <c r="HUW66" s="186"/>
      <c r="HUX66" s="187"/>
      <c r="HUY66" s="188"/>
      <c r="HUZ66" s="186"/>
      <c r="HVA66" s="189"/>
      <c r="HVB66" s="186"/>
      <c r="HVC66" s="186"/>
      <c r="HVD66" s="186"/>
      <c r="HVE66" s="186"/>
      <c r="HVF66" s="186"/>
      <c r="HVG66" s="186"/>
      <c r="HVH66" s="187"/>
      <c r="HVI66" s="190"/>
      <c r="HVJ66" s="186"/>
      <c r="HVK66" s="186"/>
      <c r="HVL66" s="186"/>
      <c r="HVM66" s="186"/>
      <c r="HVN66" s="191"/>
      <c r="HVO66" s="186"/>
      <c r="HVP66" s="186"/>
      <c r="HVQ66" s="186"/>
      <c r="HVR66" s="189"/>
      <c r="HVS66" s="186"/>
      <c r="HVT66" s="186"/>
      <c r="HVU66" s="189"/>
      <c r="HVV66" s="189"/>
      <c r="HVW66" s="189"/>
      <c r="HVX66" s="192"/>
      <c r="HVY66" s="188"/>
      <c r="HVZ66" s="193"/>
      <c r="HWA66" s="183"/>
      <c r="HWB66" s="184"/>
      <c r="HWC66" s="185"/>
      <c r="HWD66" s="186"/>
      <c r="HWE66" s="186"/>
      <c r="HWF66" s="186"/>
      <c r="HWG66" s="186"/>
      <c r="HWH66" s="186"/>
      <c r="HWI66" s="186"/>
      <c r="HWJ66" s="186"/>
      <c r="HWK66" s="187"/>
      <c r="HWL66" s="188"/>
      <c r="HWM66" s="186"/>
      <c r="HWN66" s="189"/>
      <c r="HWO66" s="186"/>
      <c r="HWP66" s="186"/>
      <c r="HWQ66" s="186"/>
      <c r="HWR66" s="186"/>
      <c r="HWS66" s="186"/>
      <c r="HWT66" s="186"/>
      <c r="HWU66" s="187"/>
      <c r="HWV66" s="190"/>
      <c r="HWW66" s="186"/>
      <c r="HWX66" s="186"/>
      <c r="HWY66" s="186"/>
      <c r="HWZ66" s="186"/>
      <c r="HXA66" s="191"/>
      <c r="HXB66" s="186"/>
      <c r="HXC66" s="186"/>
      <c r="HXD66" s="186"/>
      <c r="HXE66" s="189"/>
      <c r="HXF66" s="186"/>
      <c r="HXG66" s="186"/>
      <c r="HXH66" s="189"/>
      <c r="HXI66" s="189"/>
      <c r="HXJ66" s="189"/>
      <c r="HXK66" s="192"/>
      <c r="HXL66" s="188"/>
      <c r="HXM66" s="193"/>
      <c r="HXN66" s="183"/>
      <c r="HXO66" s="184"/>
      <c r="HXP66" s="185"/>
      <c r="HXQ66" s="186"/>
      <c r="HXR66" s="186"/>
      <c r="HXS66" s="186"/>
      <c r="HXT66" s="186"/>
      <c r="HXU66" s="186"/>
      <c r="HXV66" s="186"/>
      <c r="HXW66" s="186"/>
      <c r="HXX66" s="187"/>
      <c r="HXY66" s="188"/>
      <c r="HXZ66" s="186"/>
      <c r="HYA66" s="189"/>
      <c r="HYB66" s="186"/>
      <c r="HYC66" s="186"/>
      <c r="HYD66" s="186"/>
      <c r="HYE66" s="186"/>
      <c r="HYF66" s="186"/>
      <c r="HYG66" s="186"/>
      <c r="HYH66" s="187"/>
      <c r="HYI66" s="190"/>
      <c r="HYJ66" s="186"/>
      <c r="HYK66" s="186"/>
      <c r="HYL66" s="186"/>
      <c r="HYM66" s="186"/>
      <c r="HYN66" s="191"/>
      <c r="HYO66" s="186"/>
      <c r="HYP66" s="186"/>
      <c r="HYQ66" s="186"/>
      <c r="HYR66" s="189"/>
      <c r="HYS66" s="186"/>
      <c r="HYT66" s="186"/>
      <c r="HYU66" s="189"/>
      <c r="HYV66" s="189"/>
      <c r="HYW66" s="189"/>
      <c r="HYX66" s="192"/>
      <c r="HYY66" s="188"/>
      <c r="HYZ66" s="193"/>
      <c r="HZA66" s="183"/>
      <c r="HZB66" s="184"/>
      <c r="HZC66" s="185"/>
      <c r="HZD66" s="186"/>
      <c r="HZE66" s="186"/>
      <c r="HZF66" s="186"/>
      <c r="HZG66" s="186"/>
      <c r="HZH66" s="186"/>
      <c r="HZI66" s="186"/>
      <c r="HZJ66" s="186"/>
      <c r="HZK66" s="187"/>
      <c r="HZL66" s="188"/>
      <c r="HZM66" s="186"/>
      <c r="HZN66" s="189"/>
      <c r="HZO66" s="186"/>
      <c r="HZP66" s="186"/>
      <c r="HZQ66" s="186"/>
      <c r="HZR66" s="186"/>
      <c r="HZS66" s="186"/>
      <c r="HZT66" s="186"/>
      <c r="HZU66" s="187"/>
      <c r="HZV66" s="190"/>
      <c r="HZW66" s="186"/>
      <c r="HZX66" s="186"/>
      <c r="HZY66" s="186"/>
      <c r="HZZ66" s="186"/>
      <c r="IAA66" s="191"/>
      <c r="IAB66" s="186"/>
      <c r="IAC66" s="186"/>
      <c r="IAD66" s="186"/>
      <c r="IAE66" s="189"/>
      <c r="IAF66" s="186"/>
      <c r="IAG66" s="186"/>
      <c r="IAH66" s="189"/>
      <c r="IAI66" s="189"/>
      <c r="IAJ66" s="189"/>
      <c r="IAK66" s="192"/>
      <c r="IAL66" s="188"/>
      <c r="IAM66" s="193"/>
      <c r="IAN66" s="183"/>
      <c r="IAO66" s="184"/>
      <c r="IAP66" s="185"/>
      <c r="IAQ66" s="186"/>
      <c r="IAR66" s="186"/>
      <c r="IAS66" s="186"/>
      <c r="IAT66" s="186"/>
      <c r="IAU66" s="186"/>
      <c r="IAV66" s="186"/>
      <c r="IAW66" s="186"/>
      <c r="IAX66" s="187"/>
      <c r="IAY66" s="188"/>
      <c r="IAZ66" s="186"/>
      <c r="IBA66" s="189"/>
      <c r="IBB66" s="186"/>
      <c r="IBC66" s="186"/>
      <c r="IBD66" s="186"/>
      <c r="IBE66" s="186"/>
      <c r="IBF66" s="186"/>
      <c r="IBG66" s="186"/>
      <c r="IBH66" s="187"/>
      <c r="IBI66" s="190"/>
      <c r="IBJ66" s="186"/>
      <c r="IBK66" s="186"/>
      <c r="IBL66" s="186"/>
      <c r="IBM66" s="186"/>
      <c r="IBN66" s="191"/>
      <c r="IBO66" s="186"/>
      <c r="IBP66" s="186"/>
      <c r="IBQ66" s="186"/>
      <c r="IBR66" s="189"/>
      <c r="IBS66" s="186"/>
      <c r="IBT66" s="186"/>
      <c r="IBU66" s="189"/>
      <c r="IBV66" s="189"/>
      <c r="IBW66" s="189"/>
      <c r="IBX66" s="192"/>
      <c r="IBY66" s="188"/>
      <c r="IBZ66" s="193"/>
      <c r="ICA66" s="183"/>
      <c r="ICB66" s="184"/>
      <c r="ICC66" s="185"/>
      <c r="ICD66" s="186"/>
      <c r="ICE66" s="186"/>
      <c r="ICF66" s="186"/>
      <c r="ICG66" s="186"/>
      <c r="ICH66" s="186"/>
      <c r="ICI66" s="186"/>
      <c r="ICJ66" s="186"/>
      <c r="ICK66" s="187"/>
      <c r="ICL66" s="188"/>
      <c r="ICM66" s="186"/>
      <c r="ICN66" s="189"/>
      <c r="ICO66" s="186"/>
      <c r="ICP66" s="186"/>
      <c r="ICQ66" s="186"/>
      <c r="ICR66" s="186"/>
      <c r="ICS66" s="186"/>
      <c r="ICT66" s="186"/>
      <c r="ICU66" s="187"/>
      <c r="ICV66" s="190"/>
      <c r="ICW66" s="186"/>
      <c r="ICX66" s="186"/>
      <c r="ICY66" s="186"/>
      <c r="ICZ66" s="186"/>
      <c r="IDA66" s="191"/>
      <c r="IDB66" s="186"/>
      <c r="IDC66" s="186"/>
      <c r="IDD66" s="186"/>
      <c r="IDE66" s="189"/>
      <c r="IDF66" s="186"/>
      <c r="IDG66" s="186"/>
      <c r="IDH66" s="189"/>
      <c r="IDI66" s="189"/>
      <c r="IDJ66" s="189"/>
      <c r="IDK66" s="192"/>
      <c r="IDL66" s="188"/>
      <c r="IDM66" s="193"/>
      <c r="IDN66" s="183"/>
      <c r="IDO66" s="184"/>
      <c r="IDP66" s="185"/>
      <c r="IDQ66" s="186"/>
      <c r="IDR66" s="186"/>
      <c r="IDS66" s="186"/>
      <c r="IDT66" s="186"/>
      <c r="IDU66" s="186"/>
      <c r="IDV66" s="186"/>
      <c r="IDW66" s="186"/>
      <c r="IDX66" s="187"/>
      <c r="IDY66" s="188"/>
      <c r="IDZ66" s="186"/>
      <c r="IEA66" s="189"/>
      <c r="IEB66" s="186"/>
      <c r="IEC66" s="186"/>
      <c r="IED66" s="186"/>
      <c r="IEE66" s="186"/>
      <c r="IEF66" s="186"/>
      <c r="IEG66" s="186"/>
      <c r="IEH66" s="187"/>
      <c r="IEI66" s="190"/>
      <c r="IEJ66" s="186"/>
      <c r="IEK66" s="186"/>
      <c r="IEL66" s="186"/>
      <c r="IEM66" s="186"/>
      <c r="IEN66" s="191"/>
      <c r="IEO66" s="186"/>
      <c r="IEP66" s="186"/>
      <c r="IEQ66" s="186"/>
      <c r="IER66" s="189"/>
      <c r="IES66" s="186"/>
      <c r="IET66" s="186"/>
      <c r="IEU66" s="189"/>
      <c r="IEV66" s="189"/>
      <c r="IEW66" s="189"/>
      <c r="IEX66" s="192"/>
      <c r="IEY66" s="188"/>
      <c r="IEZ66" s="193"/>
      <c r="IFA66" s="183"/>
      <c r="IFB66" s="184"/>
      <c r="IFC66" s="185"/>
      <c r="IFD66" s="186"/>
      <c r="IFE66" s="186"/>
      <c r="IFF66" s="186"/>
      <c r="IFG66" s="186"/>
      <c r="IFH66" s="186"/>
      <c r="IFI66" s="186"/>
      <c r="IFJ66" s="186"/>
      <c r="IFK66" s="187"/>
      <c r="IFL66" s="188"/>
      <c r="IFM66" s="186"/>
      <c r="IFN66" s="189"/>
      <c r="IFO66" s="186"/>
      <c r="IFP66" s="186"/>
      <c r="IFQ66" s="186"/>
      <c r="IFR66" s="186"/>
      <c r="IFS66" s="186"/>
      <c r="IFT66" s="186"/>
      <c r="IFU66" s="187"/>
      <c r="IFV66" s="190"/>
      <c r="IFW66" s="186"/>
      <c r="IFX66" s="186"/>
      <c r="IFY66" s="186"/>
      <c r="IFZ66" s="186"/>
      <c r="IGA66" s="191"/>
      <c r="IGB66" s="186"/>
      <c r="IGC66" s="186"/>
      <c r="IGD66" s="186"/>
      <c r="IGE66" s="189"/>
      <c r="IGF66" s="186"/>
      <c r="IGG66" s="186"/>
      <c r="IGH66" s="189"/>
      <c r="IGI66" s="189"/>
      <c r="IGJ66" s="189"/>
      <c r="IGK66" s="192"/>
      <c r="IGL66" s="188"/>
      <c r="IGM66" s="193"/>
      <c r="IGN66" s="183"/>
      <c r="IGO66" s="184"/>
      <c r="IGP66" s="185"/>
      <c r="IGQ66" s="186"/>
      <c r="IGR66" s="186"/>
      <c r="IGS66" s="186"/>
      <c r="IGT66" s="186"/>
      <c r="IGU66" s="186"/>
      <c r="IGV66" s="186"/>
      <c r="IGW66" s="186"/>
      <c r="IGX66" s="187"/>
      <c r="IGY66" s="188"/>
      <c r="IGZ66" s="186"/>
      <c r="IHA66" s="189"/>
      <c r="IHB66" s="186"/>
      <c r="IHC66" s="186"/>
      <c r="IHD66" s="186"/>
      <c r="IHE66" s="186"/>
      <c r="IHF66" s="186"/>
      <c r="IHG66" s="186"/>
      <c r="IHH66" s="187"/>
      <c r="IHI66" s="190"/>
      <c r="IHJ66" s="186"/>
      <c r="IHK66" s="186"/>
      <c r="IHL66" s="186"/>
      <c r="IHM66" s="186"/>
      <c r="IHN66" s="191"/>
      <c r="IHO66" s="186"/>
      <c r="IHP66" s="186"/>
      <c r="IHQ66" s="186"/>
      <c r="IHR66" s="189"/>
      <c r="IHS66" s="186"/>
      <c r="IHT66" s="186"/>
      <c r="IHU66" s="189"/>
      <c r="IHV66" s="189"/>
      <c r="IHW66" s="189"/>
      <c r="IHX66" s="192"/>
      <c r="IHY66" s="188"/>
      <c r="IHZ66" s="193"/>
      <c r="IIA66" s="183"/>
      <c r="IIB66" s="184"/>
      <c r="IIC66" s="185"/>
      <c r="IID66" s="186"/>
      <c r="IIE66" s="186"/>
      <c r="IIF66" s="186"/>
      <c r="IIG66" s="186"/>
      <c r="IIH66" s="186"/>
      <c r="III66" s="186"/>
      <c r="IIJ66" s="186"/>
      <c r="IIK66" s="187"/>
      <c r="IIL66" s="188"/>
      <c r="IIM66" s="186"/>
      <c r="IIN66" s="189"/>
      <c r="IIO66" s="186"/>
      <c r="IIP66" s="186"/>
      <c r="IIQ66" s="186"/>
      <c r="IIR66" s="186"/>
      <c r="IIS66" s="186"/>
      <c r="IIT66" s="186"/>
      <c r="IIU66" s="187"/>
      <c r="IIV66" s="190"/>
      <c r="IIW66" s="186"/>
      <c r="IIX66" s="186"/>
      <c r="IIY66" s="186"/>
      <c r="IIZ66" s="186"/>
      <c r="IJA66" s="191"/>
      <c r="IJB66" s="186"/>
      <c r="IJC66" s="186"/>
      <c r="IJD66" s="186"/>
      <c r="IJE66" s="189"/>
      <c r="IJF66" s="186"/>
      <c r="IJG66" s="186"/>
      <c r="IJH66" s="189"/>
      <c r="IJI66" s="189"/>
      <c r="IJJ66" s="189"/>
      <c r="IJK66" s="192"/>
      <c r="IJL66" s="188"/>
      <c r="IJM66" s="193"/>
      <c r="IJN66" s="183"/>
      <c r="IJO66" s="184"/>
      <c r="IJP66" s="185"/>
      <c r="IJQ66" s="186"/>
      <c r="IJR66" s="186"/>
      <c r="IJS66" s="186"/>
      <c r="IJT66" s="186"/>
      <c r="IJU66" s="186"/>
      <c r="IJV66" s="186"/>
      <c r="IJW66" s="186"/>
      <c r="IJX66" s="187"/>
      <c r="IJY66" s="188"/>
      <c r="IJZ66" s="186"/>
      <c r="IKA66" s="189"/>
      <c r="IKB66" s="186"/>
      <c r="IKC66" s="186"/>
      <c r="IKD66" s="186"/>
      <c r="IKE66" s="186"/>
      <c r="IKF66" s="186"/>
      <c r="IKG66" s="186"/>
      <c r="IKH66" s="187"/>
      <c r="IKI66" s="190"/>
      <c r="IKJ66" s="186"/>
      <c r="IKK66" s="186"/>
      <c r="IKL66" s="186"/>
      <c r="IKM66" s="186"/>
      <c r="IKN66" s="191"/>
      <c r="IKO66" s="186"/>
      <c r="IKP66" s="186"/>
      <c r="IKQ66" s="186"/>
      <c r="IKR66" s="189"/>
      <c r="IKS66" s="186"/>
      <c r="IKT66" s="186"/>
      <c r="IKU66" s="189"/>
      <c r="IKV66" s="189"/>
      <c r="IKW66" s="189"/>
      <c r="IKX66" s="192"/>
      <c r="IKY66" s="188"/>
      <c r="IKZ66" s="193"/>
      <c r="ILA66" s="183"/>
      <c r="ILB66" s="184"/>
      <c r="ILC66" s="185"/>
      <c r="ILD66" s="186"/>
      <c r="ILE66" s="186"/>
      <c r="ILF66" s="186"/>
      <c r="ILG66" s="186"/>
      <c r="ILH66" s="186"/>
      <c r="ILI66" s="186"/>
      <c r="ILJ66" s="186"/>
      <c r="ILK66" s="187"/>
      <c r="ILL66" s="188"/>
      <c r="ILM66" s="186"/>
      <c r="ILN66" s="189"/>
      <c r="ILO66" s="186"/>
      <c r="ILP66" s="186"/>
      <c r="ILQ66" s="186"/>
      <c r="ILR66" s="186"/>
      <c r="ILS66" s="186"/>
      <c r="ILT66" s="186"/>
      <c r="ILU66" s="187"/>
      <c r="ILV66" s="190"/>
      <c r="ILW66" s="186"/>
      <c r="ILX66" s="186"/>
      <c r="ILY66" s="186"/>
      <c r="ILZ66" s="186"/>
      <c r="IMA66" s="191"/>
      <c r="IMB66" s="186"/>
      <c r="IMC66" s="186"/>
      <c r="IMD66" s="186"/>
      <c r="IME66" s="189"/>
      <c r="IMF66" s="186"/>
      <c r="IMG66" s="186"/>
      <c r="IMH66" s="189"/>
      <c r="IMI66" s="189"/>
      <c r="IMJ66" s="189"/>
      <c r="IMK66" s="192"/>
      <c r="IML66" s="188"/>
      <c r="IMM66" s="193"/>
      <c r="IMN66" s="183"/>
      <c r="IMO66" s="184"/>
      <c r="IMP66" s="185"/>
      <c r="IMQ66" s="186"/>
      <c r="IMR66" s="186"/>
      <c r="IMS66" s="186"/>
      <c r="IMT66" s="186"/>
      <c r="IMU66" s="186"/>
      <c r="IMV66" s="186"/>
      <c r="IMW66" s="186"/>
      <c r="IMX66" s="187"/>
      <c r="IMY66" s="188"/>
      <c r="IMZ66" s="186"/>
      <c r="INA66" s="189"/>
      <c r="INB66" s="186"/>
      <c r="INC66" s="186"/>
      <c r="IND66" s="186"/>
      <c r="INE66" s="186"/>
      <c r="INF66" s="186"/>
      <c r="ING66" s="186"/>
      <c r="INH66" s="187"/>
      <c r="INI66" s="190"/>
      <c r="INJ66" s="186"/>
      <c r="INK66" s="186"/>
      <c r="INL66" s="186"/>
      <c r="INM66" s="186"/>
      <c r="INN66" s="191"/>
      <c r="INO66" s="186"/>
      <c r="INP66" s="186"/>
      <c r="INQ66" s="186"/>
      <c r="INR66" s="189"/>
      <c r="INS66" s="186"/>
      <c r="INT66" s="186"/>
      <c r="INU66" s="189"/>
      <c r="INV66" s="189"/>
      <c r="INW66" s="189"/>
      <c r="INX66" s="192"/>
      <c r="INY66" s="188"/>
      <c r="INZ66" s="193"/>
      <c r="IOA66" s="183"/>
      <c r="IOB66" s="184"/>
      <c r="IOC66" s="185"/>
      <c r="IOD66" s="186"/>
      <c r="IOE66" s="186"/>
      <c r="IOF66" s="186"/>
      <c r="IOG66" s="186"/>
      <c r="IOH66" s="186"/>
      <c r="IOI66" s="186"/>
      <c r="IOJ66" s="186"/>
      <c r="IOK66" s="187"/>
      <c r="IOL66" s="188"/>
      <c r="IOM66" s="186"/>
      <c r="ION66" s="189"/>
      <c r="IOO66" s="186"/>
      <c r="IOP66" s="186"/>
      <c r="IOQ66" s="186"/>
      <c r="IOR66" s="186"/>
      <c r="IOS66" s="186"/>
      <c r="IOT66" s="186"/>
      <c r="IOU66" s="187"/>
      <c r="IOV66" s="190"/>
      <c r="IOW66" s="186"/>
      <c r="IOX66" s="186"/>
      <c r="IOY66" s="186"/>
      <c r="IOZ66" s="186"/>
      <c r="IPA66" s="191"/>
      <c r="IPB66" s="186"/>
      <c r="IPC66" s="186"/>
      <c r="IPD66" s="186"/>
      <c r="IPE66" s="189"/>
      <c r="IPF66" s="186"/>
      <c r="IPG66" s="186"/>
      <c r="IPH66" s="189"/>
      <c r="IPI66" s="189"/>
      <c r="IPJ66" s="189"/>
      <c r="IPK66" s="192"/>
      <c r="IPL66" s="188"/>
      <c r="IPM66" s="193"/>
      <c r="IPN66" s="183"/>
      <c r="IPO66" s="184"/>
      <c r="IPP66" s="185"/>
      <c r="IPQ66" s="186"/>
      <c r="IPR66" s="186"/>
      <c r="IPS66" s="186"/>
      <c r="IPT66" s="186"/>
      <c r="IPU66" s="186"/>
      <c r="IPV66" s="186"/>
      <c r="IPW66" s="186"/>
      <c r="IPX66" s="187"/>
      <c r="IPY66" s="188"/>
      <c r="IPZ66" s="186"/>
      <c r="IQA66" s="189"/>
      <c r="IQB66" s="186"/>
      <c r="IQC66" s="186"/>
      <c r="IQD66" s="186"/>
      <c r="IQE66" s="186"/>
      <c r="IQF66" s="186"/>
      <c r="IQG66" s="186"/>
      <c r="IQH66" s="187"/>
      <c r="IQI66" s="190"/>
      <c r="IQJ66" s="186"/>
      <c r="IQK66" s="186"/>
      <c r="IQL66" s="186"/>
      <c r="IQM66" s="186"/>
      <c r="IQN66" s="191"/>
      <c r="IQO66" s="186"/>
      <c r="IQP66" s="186"/>
      <c r="IQQ66" s="186"/>
      <c r="IQR66" s="189"/>
      <c r="IQS66" s="186"/>
      <c r="IQT66" s="186"/>
      <c r="IQU66" s="189"/>
      <c r="IQV66" s="189"/>
      <c r="IQW66" s="189"/>
      <c r="IQX66" s="192"/>
      <c r="IQY66" s="188"/>
      <c r="IQZ66" s="193"/>
      <c r="IRA66" s="183"/>
      <c r="IRB66" s="184"/>
      <c r="IRC66" s="185"/>
      <c r="IRD66" s="186"/>
      <c r="IRE66" s="186"/>
      <c r="IRF66" s="186"/>
      <c r="IRG66" s="186"/>
      <c r="IRH66" s="186"/>
      <c r="IRI66" s="186"/>
      <c r="IRJ66" s="186"/>
      <c r="IRK66" s="187"/>
      <c r="IRL66" s="188"/>
      <c r="IRM66" s="186"/>
      <c r="IRN66" s="189"/>
      <c r="IRO66" s="186"/>
      <c r="IRP66" s="186"/>
      <c r="IRQ66" s="186"/>
      <c r="IRR66" s="186"/>
      <c r="IRS66" s="186"/>
      <c r="IRT66" s="186"/>
      <c r="IRU66" s="187"/>
      <c r="IRV66" s="190"/>
      <c r="IRW66" s="186"/>
      <c r="IRX66" s="186"/>
      <c r="IRY66" s="186"/>
      <c r="IRZ66" s="186"/>
      <c r="ISA66" s="191"/>
      <c r="ISB66" s="186"/>
      <c r="ISC66" s="186"/>
      <c r="ISD66" s="186"/>
      <c r="ISE66" s="189"/>
      <c r="ISF66" s="186"/>
      <c r="ISG66" s="186"/>
      <c r="ISH66" s="189"/>
      <c r="ISI66" s="189"/>
      <c r="ISJ66" s="189"/>
      <c r="ISK66" s="192"/>
      <c r="ISL66" s="188"/>
      <c r="ISM66" s="193"/>
      <c r="ISN66" s="183"/>
      <c r="ISO66" s="184"/>
      <c r="ISP66" s="185"/>
      <c r="ISQ66" s="186"/>
      <c r="ISR66" s="186"/>
      <c r="ISS66" s="186"/>
      <c r="IST66" s="186"/>
      <c r="ISU66" s="186"/>
      <c r="ISV66" s="186"/>
      <c r="ISW66" s="186"/>
      <c r="ISX66" s="187"/>
      <c r="ISY66" s="188"/>
      <c r="ISZ66" s="186"/>
      <c r="ITA66" s="189"/>
      <c r="ITB66" s="186"/>
      <c r="ITC66" s="186"/>
      <c r="ITD66" s="186"/>
      <c r="ITE66" s="186"/>
      <c r="ITF66" s="186"/>
      <c r="ITG66" s="186"/>
      <c r="ITH66" s="187"/>
      <c r="ITI66" s="190"/>
      <c r="ITJ66" s="186"/>
      <c r="ITK66" s="186"/>
      <c r="ITL66" s="186"/>
      <c r="ITM66" s="186"/>
      <c r="ITN66" s="191"/>
      <c r="ITO66" s="186"/>
      <c r="ITP66" s="186"/>
      <c r="ITQ66" s="186"/>
      <c r="ITR66" s="189"/>
      <c r="ITS66" s="186"/>
      <c r="ITT66" s="186"/>
      <c r="ITU66" s="189"/>
      <c r="ITV66" s="189"/>
      <c r="ITW66" s="189"/>
      <c r="ITX66" s="192"/>
      <c r="ITY66" s="188"/>
      <c r="ITZ66" s="193"/>
      <c r="IUA66" s="183"/>
      <c r="IUB66" s="184"/>
      <c r="IUC66" s="185"/>
      <c r="IUD66" s="186"/>
      <c r="IUE66" s="186"/>
      <c r="IUF66" s="186"/>
      <c r="IUG66" s="186"/>
      <c r="IUH66" s="186"/>
      <c r="IUI66" s="186"/>
      <c r="IUJ66" s="186"/>
      <c r="IUK66" s="187"/>
      <c r="IUL66" s="188"/>
      <c r="IUM66" s="186"/>
      <c r="IUN66" s="189"/>
      <c r="IUO66" s="186"/>
      <c r="IUP66" s="186"/>
      <c r="IUQ66" s="186"/>
      <c r="IUR66" s="186"/>
      <c r="IUS66" s="186"/>
      <c r="IUT66" s="186"/>
      <c r="IUU66" s="187"/>
      <c r="IUV66" s="190"/>
      <c r="IUW66" s="186"/>
      <c r="IUX66" s="186"/>
      <c r="IUY66" s="186"/>
      <c r="IUZ66" s="186"/>
      <c r="IVA66" s="191"/>
      <c r="IVB66" s="186"/>
      <c r="IVC66" s="186"/>
      <c r="IVD66" s="186"/>
      <c r="IVE66" s="189"/>
      <c r="IVF66" s="186"/>
      <c r="IVG66" s="186"/>
      <c r="IVH66" s="189"/>
      <c r="IVI66" s="189"/>
      <c r="IVJ66" s="189"/>
      <c r="IVK66" s="192"/>
      <c r="IVL66" s="188"/>
      <c r="IVM66" s="193"/>
      <c r="IVN66" s="183"/>
      <c r="IVO66" s="184"/>
      <c r="IVP66" s="185"/>
      <c r="IVQ66" s="186"/>
      <c r="IVR66" s="186"/>
      <c r="IVS66" s="186"/>
      <c r="IVT66" s="186"/>
      <c r="IVU66" s="186"/>
      <c r="IVV66" s="186"/>
      <c r="IVW66" s="186"/>
      <c r="IVX66" s="187"/>
      <c r="IVY66" s="188"/>
      <c r="IVZ66" s="186"/>
      <c r="IWA66" s="189"/>
      <c r="IWB66" s="186"/>
      <c r="IWC66" s="186"/>
      <c r="IWD66" s="186"/>
      <c r="IWE66" s="186"/>
      <c r="IWF66" s="186"/>
      <c r="IWG66" s="186"/>
      <c r="IWH66" s="187"/>
      <c r="IWI66" s="190"/>
      <c r="IWJ66" s="186"/>
      <c r="IWK66" s="186"/>
      <c r="IWL66" s="186"/>
      <c r="IWM66" s="186"/>
      <c r="IWN66" s="191"/>
      <c r="IWO66" s="186"/>
      <c r="IWP66" s="186"/>
      <c r="IWQ66" s="186"/>
      <c r="IWR66" s="189"/>
      <c r="IWS66" s="186"/>
      <c r="IWT66" s="186"/>
      <c r="IWU66" s="189"/>
      <c r="IWV66" s="189"/>
      <c r="IWW66" s="189"/>
      <c r="IWX66" s="192"/>
      <c r="IWY66" s="188"/>
      <c r="IWZ66" s="193"/>
      <c r="IXA66" s="183"/>
      <c r="IXB66" s="184"/>
      <c r="IXC66" s="185"/>
      <c r="IXD66" s="186"/>
      <c r="IXE66" s="186"/>
      <c r="IXF66" s="186"/>
      <c r="IXG66" s="186"/>
      <c r="IXH66" s="186"/>
      <c r="IXI66" s="186"/>
      <c r="IXJ66" s="186"/>
      <c r="IXK66" s="187"/>
      <c r="IXL66" s="188"/>
      <c r="IXM66" s="186"/>
      <c r="IXN66" s="189"/>
      <c r="IXO66" s="186"/>
      <c r="IXP66" s="186"/>
      <c r="IXQ66" s="186"/>
      <c r="IXR66" s="186"/>
      <c r="IXS66" s="186"/>
      <c r="IXT66" s="186"/>
      <c r="IXU66" s="187"/>
      <c r="IXV66" s="190"/>
      <c r="IXW66" s="186"/>
      <c r="IXX66" s="186"/>
      <c r="IXY66" s="186"/>
      <c r="IXZ66" s="186"/>
      <c r="IYA66" s="191"/>
      <c r="IYB66" s="186"/>
      <c r="IYC66" s="186"/>
      <c r="IYD66" s="186"/>
      <c r="IYE66" s="189"/>
      <c r="IYF66" s="186"/>
      <c r="IYG66" s="186"/>
      <c r="IYH66" s="189"/>
      <c r="IYI66" s="189"/>
      <c r="IYJ66" s="189"/>
      <c r="IYK66" s="192"/>
      <c r="IYL66" s="188"/>
      <c r="IYM66" s="193"/>
      <c r="IYN66" s="183"/>
      <c r="IYO66" s="184"/>
      <c r="IYP66" s="185"/>
      <c r="IYQ66" s="186"/>
      <c r="IYR66" s="186"/>
      <c r="IYS66" s="186"/>
      <c r="IYT66" s="186"/>
      <c r="IYU66" s="186"/>
      <c r="IYV66" s="186"/>
      <c r="IYW66" s="186"/>
      <c r="IYX66" s="187"/>
      <c r="IYY66" s="188"/>
      <c r="IYZ66" s="186"/>
      <c r="IZA66" s="189"/>
      <c r="IZB66" s="186"/>
      <c r="IZC66" s="186"/>
      <c r="IZD66" s="186"/>
      <c r="IZE66" s="186"/>
      <c r="IZF66" s="186"/>
      <c r="IZG66" s="186"/>
      <c r="IZH66" s="187"/>
      <c r="IZI66" s="190"/>
      <c r="IZJ66" s="186"/>
      <c r="IZK66" s="186"/>
      <c r="IZL66" s="186"/>
      <c r="IZM66" s="186"/>
      <c r="IZN66" s="191"/>
      <c r="IZO66" s="186"/>
      <c r="IZP66" s="186"/>
      <c r="IZQ66" s="186"/>
      <c r="IZR66" s="189"/>
      <c r="IZS66" s="186"/>
      <c r="IZT66" s="186"/>
      <c r="IZU66" s="189"/>
      <c r="IZV66" s="189"/>
      <c r="IZW66" s="189"/>
      <c r="IZX66" s="192"/>
      <c r="IZY66" s="188"/>
      <c r="IZZ66" s="193"/>
      <c r="JAA66" s="183"/>
      <c r="JAB66" s="184"/>
      <c r="JAC66" s="185"/>
      <c r="JAD66" s="186"/>
      <c r="JAE66" s="186"/>
      <c r="JAF66" s="186"/>
      <c r="JAG66" s="186"/>
      <c r="JAH66" s="186"/>
      <c r="JAI66" s="186"/>
      <c r="JAJ66" s="186"/>
      <c r="JAK66" s="187"/>
      <c r="JAL66" s="188"/>
      <c r="JAM66" s="186"/>
      <c r="JAN66" s="189"/>
      <c r="JAO66" s="186"/>
      <c r="JAP66" s="186"/>
      <c r="JAQ66" s="186"/>
      <c r="JAR66" s="186"/>
      <c r="JAS66" s="186"/>
      <c r="JAT66" s="186"/>
      <c r="JAU66" s="187"/>
      <c r="JAV66" s="190"/>
      <c r="JAW66" s="186"/>
      <c r="JAX66" s="186"/>
      <c r="JAY66" s="186"/>
      <c r="JAZ66" s="186"/>
      <c r="JBA66" s="191"/>
      <c r="JBB66" s="186"/>
      <c r="JBC66" s="186"/>
      <c r="JBD66" s="186"/>
      <c r="JBE66" s="189"/>
      <c r="JBF66" s="186"/>
      <c r="JBG66" s="186"/>
      <c r="JBH66" s="189"/>
      <c r="JBI66" s="189"/>
      <c r="JBJ66" s="189"/>
      <c r="JBK66" s="192"/>
      <c r="JBL66" s="188"/>
      <c r="JBM66" s="193"/>
      <c r="JBN66" s="183"/>
      <c r="JBO66" s="184"/>
      <c r="JBP66" s="185"/>
      <c r="JBQ66" s="186"/>
      <c r="JBR66" s="186"/>
      <c r="JBS66" s="186"/>
      <c r="JBT66" s="186"/>
      <c r="JBU66" s="186"/>
      <c r="JBV66" s="186"/>
      <c r="JBW66" s="186"/>
      <c r="JBX66" s="187"/>
      <c r="JBY66" s="188"/>
      <c r="JBZ66" s="186"/>
      <c r="JCA66" s="189"/>
      <c r="JCB66" s="186"/>
      <c r="JCC66" s="186"/>
      <c r="JCD66" s="186"/>
      <c r="JCE66" s="186"/>
      <c r="JCF66" s="186"/>
      <c r="JCG66" s="186"/>
      <c r="JCH66" s="187"/>
      <c r="JCI66" s="190"/>
      <c r="JCJ66" s="186"/>
      <c r="JCK66" s="186"/>
      <c r="JCL66" s="186"/>
      <c r="JCM66" s="186"/>
      <c r="JCN66" s="191"/>
      <c r="JCO66" s="186"/>
      <c r="JCP66" s="186"/>
      <c r="JCQ66" s="186"/>
      <c r="JCR66" s="189"/>
      <c r="JCS66" s="186"/>
      <c r="JCT66" s="186"/>
      <c r="JCU66" s="189"/>
      <c r="JCV66" s="189"/>
      <c r="JCW66" s="189"/>
      <c r="JCX66" s="192"/>
      <c r="JCY66" s="188"/>
      <c r="JCZ66" s="193"/>
      <c r="JDA66" s="183"/>
      <c r="JDB66" s="184"/>
      <c r="JDC66" s="185"/>
      <c r="JDD66" s="186"/>
      <c r="JDE66" s="186"/>
      <c r="JDF66" s="186"/>
      <c r="JDG66" s="186"/>
      <c r="JDH66" s="186"/>
      <c r="JDI66" s="186"/>
      <c r="JDJ66" s="186"/>
      <c r="JDK66" s="187"/>
      <c r="JDL66" s="188"/>
      <c r="JDM66" s="186"/>
      <c r="JDN66" s="189"/>
      <c r="JDO66" s="186"/>
      <c r="JDP66" s="186"/>
      <c r="JDQ66" s="186"/>
      <c r="JDR66" s="186"/>
      <c r="JDS66" s="186"/>
      <c r="JDT66" s="186"/>
      <c r="JDU66" s="187"/>
      <c r="JDV66" s="190"/>
      <c r="JDW66" s="186"/>
      <c r="JDX66" s="186"/>
      <c r="JDY66" s="186"/>
      <c r="JDZ66" s="186"/>
      <c r="JEA66" s="191"/>
      <c r="JEB66" s="186"/>
      <c r="JEC66" s="186"/>
      <c r="JED66" s="186"/>
      <c r="JEE66" s="189"/>
      <c r="JEF66" s="186"/>
      <c r="JEG66" s="186"/>
      <c r="JEH66" s="189"/>
      <c r="JEI66" s="189"/>
      <c r="JEJ66" s="189"/>
      <c r="JEK66" s="192"/>
      <c r="JEL66" s="188"/>
      <c r="JEM66" s="193"/>
      <c r="JEN66" s="183"/>
      <c r="JEO66" s="184"/>
      <c r="JEP66" s="185"/>
      <c r="JEQ66" s="186"/>
      <c r="JER66" s="186"/>
      <c r="JES66" s="186"/>
      <c r="JET66" s="186"/>
      <c r="JEU66" s="186"/>
      <c r="JEV66" s="186"/>
      <c r="JEW66" s="186"/>
      <c r="JEX66" s="187"/>
      <c r="JEY66" s="188"/>
      <c r="JEZ66" s="186"/>
      <c r="JFA66" s="189"/>
      <c r="JFB66" s="186"/>
      <c r="JFC66" s="186"/>
      <c r="JFD66" s="186"/>
      <c r="JFE66" s="186"/>
      <c r="JFF66" s="186"/>
      <c r="JFG66" s="186"/>
      <c r="JFH66" s="187"/>
      <c r="JFI66" s="190"/>
      <c r="JFJ66" s="186"/>
      <c r="JFK66" s="186"/>
      <c r="JFL66" s="186"/>
      <c r="JFM66" s="186"/>
      <c r="JFN66" s="191"/>
      <c r="JFO66" s="186"/>
      <c r="JFP66" s="186"/>
      <c r="JFQ66" s="186"/>
      <c r="JFR66" s="189"/>
      <c r="JFS66" s="186"/>
      <c r="JFT66" s="186"/>
      <c r="JFU66" s="189"/>
      <c r="JFV66" s="189"/>
      <c r="JFW66" s="189"/>
      <c r="JFX66" s="192"/>
      <c r="JFY66" s="188"/>
      <c r="JFZ66" s="193"/>
      <c r="JGA66" s="183"/>
      <c r="JGB66" s="184"/>
      <c r="JGC66" s="185"/>
      <c r="JGD66" s="186"/>
      <c r="JGE66" s="186"/>
      <c r="JGF66" s="186"/>
      <c r="JGG66" s="186"/>
      <c r="JGH66" s="186"/>
      <c r="JGI66" s="186"/>
      <c r="JGJ66" s="186"/>
      <c r="JGK66" s="187"/>
      <c r="JGL66" s="188"/>
      <c r="JGM66" s="186"/>
      <c r="JGN66" s="189"/>
      <c r="JGO66" s="186"/>
      <c r="JGP66" s="186"/>
      <c r="JGQ66" s="186"/>
      <c r="JGR66" s="186"/>
      <c r="JGS66" s="186"/>
      <c r="JGT66" s="186"/>
      <c r="JGU66" s="187"/>
      <c r="JGV66" s="190"/>
      <c r="JGW66" s="186"/>
      <c r="JGX66" s="186"/>
      <c r="JGY66" s="186"/>
      <c r="JGZ66" s="186"/>
      <c r="JHA66" s="191"/>
      <c r="JHB66" s="186"/>
      <c r="JHC66" s="186"/>
      <c r="JHD66" s="186"/>
      <c r="JHE66" s="189"/>
      <c r="JHF66" s="186"/>
      <c r="JHG66" s="186"/>
      <c r="JHH66" s="189"/>
      <c r="JHI66" s="189"/>
      <c r="JHJ66" s="189"/>
      <c r="JHK66" s="192"/>
      <c r="JHL66" s="188"/>
      <c r="JHM66" s="193"/>
      <c r="JHN66" s="183"/>
      <c r="JHO66" s="184"/>
      <c r="JHP66" s="185"/>
      <c r="JHQ66" s="186"/>
      <c r="JHR66" s="186"/>
      <c r="JHS66" s="186"/>
      <c r="JHT66" s="186"/>
      <c r="JHU66" s="186"/>
      <c r="JHV66" s="186"/>
      <c r="JHW66" s="186"/>
      <c r="JHX66" s="187"/>
      <c r="JHY66" s="188"/>
      <c r="JHZ66" s="186"/>
      <c r="JIA66" s="189"/>
      <c r="JIB66" s="186"/>
      <c r="JIC66" s="186"/>
      <c r="JID66" s="186"/>
      <c r="JIE66" s="186"/>
      <c r="JIF66" s="186"/>
      <c r="JIG66" s="186"/>
      <c r="JIH66" s="187"/>
      <c r="JII66" s="190"/>
      <c r="JIJ66" s="186"/>
      <c r="JIK66" s="186"/>
      <c r="JIL66" s="186"/>
      <c r="JIM66" s="186"/>
      <c r="JIN66" s="191"/>
      <c r="JIO66" s="186"/>
      <c r="JIP66" s="186"/>
      <c r="JIQ66" s="186"/>
      <c r="JIR66" s="189"/>
      <c r="JIS66" s="186"/>
      <c r="JIT66" s="186"/>
      <c r="JIU66" s="189"/>
      <c r="JIV66" s="189"/>
      <c r="JIW66" s="189"/>
      <c r="JIX66" s="192"/>
      <c r="JIY66" s="188"/>
      <c r="JIZ66" s="193"/>
      <c r="JJA66" s="183"/>
      <c r="JJB66" s="184"/>
      <c r="JJC66" s="185"/>
      <c r="JJD66" s="186"/>
      <c r="JJE66" s="186"/>
      <c r="JJF66" s="186"/>
      <c r="JJG66" s="186"/>
      <c r="JJH66" s="186"/>
      <c r="JJI66" s="186"/>
      <c r="JJJ66" s="186"/>
      <c r="JJK66" s="187"/>
      <c r="JJL66" s="188"/>
      <c r="JJM66" s="186"/>
      <c r="JJN66" s="189"/>
      <c r="JJO66" s="186"/>
      <c r="JJP66" s="186"/>
      <c r="JJQ66" s="186"/>
      <c r="JJR66" s="186"/>
      <c r="JJS66" s="186"/>
      <c r="JJT66" s="186"/>
      <c r="JJU66" s="187"/>
      <c r="JJV66" s="190"/>
      <c r="JJW66" s="186"/>
      <c r="JJX66" s="186"/>
      <c r="JJY66" s="186"/>
      <c r="JJZ66" s="186"/>
      <c r="JKA66" s="191"/>
      <c r="JKB66" s="186"/>
      <c r="JKC66" s="186"/>
      <c r="JKD66" s="186"/>
      <c r="JKE66" s="189"/>
      <c r="JKF66" s="186"/>
      <c r="JKG66" s="186"/>
      <c r="JKH66" s="189"/>
      <c r="JKI66" s="189"/>
      <c r="JKJ66" s="189"/>
      <c r="JKK66" s="192"/>
      <c r="JKL66" s="188"/>
      <c r="JKM66" s="193"/>
      <c r="JKN66" s="183"/>
      <c r="JKO66" s="184"/>
      <c r="JKP66" s="185"/>
      <c r="JKQ66" s="186"/>
      <c r="JKR66" s="186"/>
      <c r="JKS66" s="186"/>
      <c r="JKT66" s="186"/>
      <c r="JKU66" s="186"/>
      <c r="JKV66" s="186"/>
      <c r="JKW66" s="186"/>
      <c r="JKX66" s="187"/>
      <c r="JKY66" s="188"/>
      <c r="JKZ66" s="186"/>
      <c r="JLA66" s="189"/>
      <c r="JLB66" s="186"/>
      <c r="JLC66" s="186"/>
      <c r="JLD66" s="186"/>
      <c r="JLE66" s="186"/>
      <c r="JLF66" s="186"/>
      <c r="JLG66" s="186"/>
      <c r="JLH66" s="187"/>
      <c r="JLI66" s="190"/>
      <c r="JLJ66" s="186"/>
      <c r="JLK66" s="186"/>
      <c r="JLL66" s="186"/>
      <c r="JLM66" s="186"/>
      <c r="JLN66" s="191"/>
      <c r="JLO66" s="186"/>
      <c r="JLP66" s="186"/>
      <c r="JLQ66" s="186"/>
      <c r="JLR66" s="189"/>
      <c r="JLS66" s="186"/>
      <c r="JLT66" s="186"/>
      <c r="JLU66" s="189"/>
      <c r="JLV66" s="189"/>
      <c r="JLW66" s="189"/>
      <c r="JLX66" s="192"/>
      <c r="JLY66" s="188"/>
      <c r="JLZ66" s="193"/>
      <c r="JMA66" s="183"/>
      <c r="JMB66" s="184"/>
      <c r="JMC66" s="185"/>
      <c r="JMD66" s="186"/>
      <c r="JME66" s="186"/>
      <c r="JMF66" s="186"/>
      <c r="JMG66" s="186"/>
      <c r="JMH66" s="186"/>
      <c r="JMI66" s="186"/>
      <c r="JMJ66" s="186"/>
      <c r="JMK66" s="187"/>
      <c r="JML66" s="188"/>
      <c r="JMM66" s="186"/>
      <c r="JMN66" s="189"/>
      <c r="JMO66" s="186"/>
      <c r="JMP66" s="186"/>
      <c r="JMQ66" s="186"/>
      <c r="JMR66" s="186"/>
      <c r="JMS66" s="186"/>
      <c r="JMT66" s="186"/>
      <c r="JMU66" s="187"/>
      <c r="JMV66" s="190"/>
      <c r="JMW66" s="186"/>
      <c r="JMX66" s="186"/>
      <c r="JMY66" s="186"/>
      <c r="JMZ66" s="186"/>
      <c r="JNA66" s="191"/>
      <c r="JNB66" s="186"/>
      <c r="JNC66" s="186"/>
      <c r="JND66" s="186"/>
      <c r="JNE66" s="189"/>
      <c r="JNF66" s="186"/>
      <c r="JNG66" s="186"/>
      <c r="JNH66" s="189"/>
      <c r="JNI66" s="189"/>
      <c r="JNJ66" s="189"/>
      <c r="JNK66" s="192"/>
      <c r="JNL66" s="188"/>
      <c r="JNM66" s="193"/>
      <c r="JNN66" s="183"/>
      <c r="JNO66" s="184"/>
      <c r="JNP66" s="185"/>
      <c r="JNQ66" s="186"/>
      <c r="JNR66" s="186"/>
      <c r="JNS66" s="186"/>
      <c r="JNT66" s="186"/>
      <c r="JNU66" s="186"/>
      <c r="JNV66" s="186"/>
      <c r="JNW66" s="186"/>
      <c r="JNX66" s="187"/>
      <c r="JNY66" s="188"/>
      <c r="JNZ66" s="186"/>
      <c r="JOA66" s="189"/>
      <c r="JOB66" s="186"/>
      <c r="JOC66" s="186"/>
      <c r="JOD66" s="186"/>
      <c r="JOE66" s="186"/>
      <c r="JOF66" s="186"/>
      <c r="JOG66" s="186"/>
      <c r="JOH66" s="187"/>
      <c r="JOI66" s="190"/>
      <c r="JOJ66" s="186"/>
      <c r="JOK66" s="186"/>
      <c r="JOL66" s="186"/>
      <c r="JOM66" s="186"/>
      <c r="JON66" s="191"/>
      <c r="JOO66" s="186"/>
      <c r="JOP66" s="186"/>
      <c r="JOQ66" s="186"/>
      <c r="JOR66" s="189"/>
      <c r="JOS66" s="186"/>
      <c r="JOT66" s="186"/>
      <c r="JOU66" s="189"/>
      <c r="JOV66" s="189"/>
      <c r="JOW66" s="189"/>
      <c r="JOX66" s="192"/>
      <c r="JOY66" s="188"/>
      <c r="JOZ66" s="193"/>
      <c r="JPA66" s="183"/>
      <c r="JPB66" s="184"/>
      <c r="JPC66" s="185"/>
      <c r="JPD66" s="186"/>
      <c r="JPE66" s="186"/>
      <c r="JPF66" s="186"/>
      <c r="JPG66" s="186"/>
      <c r="JPH66" s="186"/>
      <c r="JPI66" s="186"/>
      <c r="JPJ66" s="186"/>
      <c r="JPK66" s="187"/>
      <c r="JPL66" s="188"/>
      <c r="JPM66" s="186"/>
      <c r="JPN66" s="189"/>
      <c r="JPO66" s="186"/>
      <c r="JPP66" s="186"/>
      <c r="JPQ66" s="186"/>
      <c r="JPR66" s="186"/>
      <c r="JPS66" s="186"/>
      <c r="JPT66" s="186"/>
      <c r="JPU66" s="187"/>
      <c r="JPV66" s="190"/>
      <c r="JPW66" s="186"/>
      <c r="JPX66" s="186"/>
      <c r="JPY66" s="186"/>
      <c r="JPZ66" s="186"/>
      <c r="JQA66" s="191"/>
      <c r="JQB66" s="186"/>
      <c r="JQC66" s="186"/>
      <c r="JQD66" s="186"/>
      <c r="JQE66" s="189"/>
      <c r="JQF66" s="186"/>
      <c r="JQG66" s="186"/>
      <c r="JQH66" s="189"/>
      <c r="JQI66" s="189"/>
      <c r="JQJ66" s="189"/>
      <c r="JQK66" s="192"/>
      <c r="JQL66" s="188"/>
      <c r="JQM66" s="193"/>
      <c r="JQN66" s="183"/>
      <c r="JQO66" s="184"/>
      <c r="JQP66" s="185"/>
      <c r="JQQ66" s="186"/>
      <c r="JQR66" s="186"/>
      <c r="JQS66" s="186"/>
      <c r="JQT66" s="186"/>
      <c r="JQU66" s="186"/>
      <c r="JQV66" s="186"/>
      <c r="JQW66" s="186"/>
      <c r="JQX66" s="187"/>
      <c r="JQY66" s="188"/>
      <c r="JQZ66" s="186"/>
      <c r="JRA66" s="189"/>
      <c r="JRB66" s="186"/>
      <c r="JRC66" s="186"/>
      <c r="JRD66" s="186"/>
      <c r="JRE66" s="186"/>
      <c r="JRF66" s="186"/>
      <c r="JRG66" s="186"/>
      <c r="JRH66" s="187"/>
      <c r="JRI66" s="190"/>
      <c r="JRJ66" s="186"/>
      <c r="JRK66" s="186"/>
      <c r="JRL66" s="186"/>
      <c r="JRM66" s="186"/>
      <c r="JRN66" s="191"/>
      <c r="JRO66" s="186"/>
      <c r="JRP66" s="186"/>
      <c r="JRQ66" s="186"/>
      <c r="JRR66" s="189"/>
      <c r="JRS66" s="186"/>
      <c r="JRT66" s="186"/>
      <c r="JRU66" s="189"/>
      <c r="JRV66" s="189"/>
      <c r="JRW66" s="189"/>
      <c r="JRX66" s="192"/>
      <c r="JRY66" s="188"/>
      <c r="JRZ66" s="193"/>
      <c r="JSA66" s="183"/>
      <c r="JSB66" s="184"/>
      <c r="JSC66" s="185"/>
      <c r="JSD66" s="186"/>
      <c r="JSE66" s="186"/>
      <c r="JSF66" s="186"/>
      <c r="JSG66" s="186"/>
      <c r="JSH66" s="186"/>
      <c r="JSI66" s="186"/>
      <c r="JSJ66" s="186"/>
      <c r="JSK66" s="187"/>
      <c r="JSL66" s="188"/>
      <c r="JSM66" s="186"/>
      <c r="JSN66" s="189"/>
      <c r="JSO66" s="186"/>
      <c r="JSP66" s="186"/>
      <c r="JSQ66" s="186"/>
      <c r="JSR66" s="186"/>
      <c r="JSS66" s="186"/>
      <c r="JST66" s="186"/>
      <c r="JSU66" s="187"/>
      <c r="JSV66" s="190"/>
      <c r="JSW66" s="186"/>
      <c r="JSX66" s="186"/>
      <c r="JSY66" s="186"/>
      <c r="JSZ66" s="186"/>
      <c r="JTA66" s="191"/>
      <c r="JTB66" s="186"/>
      <c r="JTC66" s="186"/>
      <c r="JTD66" s="186"/>
      <c r="JTE66" s="189"/>
      <c r="JTF66" s="186"/>
      <c r="JTG66" s="186"/>
      <c r="JTH66" s="189"/>
      <c r="JTI66" s="189"/>
      <c r="JTJ66" s="189"/>
      <c r="JTK66" s="192"/>
      <c r="JTL66" s="188"/>
      <c r="JTM66" s="193"/>
      <c r="JTN66" s="183"/>
      <c r="JTO66" s="184"/>
      <c r="JTP66" s="185"/>
      <c r="JTQ66" s="186"/>
      <c r="JTR66" s="186"/>
      <c r="JTS66" s="186"/>
      <c r="JTT66" s="186"/>
      <c r="JTU66" s="186"/>
      <c r="JTV66" s="186"/>
      <c r="JTW66" s="186"/>
      <c r="JTX66" s="187"/>
      <c r="JTY66" s="188"/>
      <c r="JTZ66" s="186"/>
      <c r="JUA66" s="189"/>
      <c r="JUB66" s="186"/>
      <c r="JUC66" s="186"/>
      <c r="JUD66" s="186"/>
      <c r="JUE66" s="186"/>
      <c r="JUF66" s="186"/>
      <c r="JUG66" s="186"/>
      <c r="JUH66" s="187"/>
      <c r="JUI66" s="190"/>
      <c r="JUJ66" s="186"/>
      <c r="JUK66" s="186"/>
      <c r="JUL66" s="186"/>
      <c r="JUM66" s="186"/>
      <c r="JUN66" s="191"/>
      <c r="JUO66" s="186"/>
      <c r="JUP66" s="186"/>
      <c r="JUQ66" s="186"/>
      <c r="JUR66" s="189"/>
      <c r="JUS66" s="186"/>
      <c r="JUT66" s="186"/>
      <c r="JUU66" s="189"/>
      <c r="JUV66" s="189"/>
      <c r="JUW66" s="189"/>
      <c r="JUX66" s="192"/>
      <c r="JUY66" s="188"/>
      <c r="JUZ66" s="193"/>
      <c r="JVA66" s="183"/>
      <c r="JVB66" s="184"/>
      <c r="JVC66" s="185"/>
      <c r="JVD66" s="186"/>
      <c r="JVE66" s="186"/>
      <c r="JVF66" s="186"/>
      <c r="JVG66" s="186"/>
      <c r="JVH66" s="186"/>
      <c r="JVI66" s="186"/>
      <c r="JVJ66" s="186"/>
      <c r="JVK66" s="187"/>
      <c r="JVL66" s="188"/>
      <c r="JVM66" s="186"/>
      <c r="JVN66" s="189"/>
      <c r="JVO66" s="186"/>
      <c r="JVP66" s="186"/>
      <c r="JVQ66" s="186"/>
      <c r="JVR66" s="186"/>
      <c r="JVS66" s="186"/>
      <c r="JVT66" s="186"/>
      <c r="JVU66" s="187"/>
      <c r="JVV66" s="190"/>
      <c r="JVW66" s="186"/>
      <c r="JVX66" s="186"/>
      <c r="JVY66" s="186"/>
      <c r="JVZ66" s="186"/>
      <c r="JWA66" s="191"/>
      <c r="JWB66" s="186"/>
      <c r="JWC66" s="186"/>
      <c r="JWD66" s="186"/>
      <c r="JWE66" s="189"/>
      <c r="JWF66" s="186"/>
      <c r="JWG66" s="186"/>
      <c r="JWH66" s="189"/>
      <c r="JWI66" s="189"/>
      <c r="JWJ66" s="189"/>
      <c r="JWK66" s="192"/>
      <c r="JWL66" s="188"/>
      <c r="JWM66" s="193"/>
      <c r="JWN66" s="183"/>
      <c r="JWO66" s="184"/>
      <c r="JWP66" s="185"/>
      <c r="JWQ66" s="186"/>
      <c r="JWR66" s="186"/>
      <c r="JWS66" s="186"/>
      <c r="JWT66" s="186"/>
      <c r="JWU66" s="186"/>
      <c r="JWV66" s="186"/>
      <c r="JWW66" s="186"/>
      <c r="JWX66" s="187"/>
      <c r="JWY66" s="188"/>
      <c r="JWZ66" s="186"/>
      <c r="JXA66" s="189"/>
      <c r="JXB66" s="186"/>
      <c r="JXC66" s="186"/>
      <c r="JXD66" s="186"/>
      <c r="JXE66" s="186"/>
      <c r="JXF66" s="186"/>
      <c r="JXG66" s="186"/>
      <c r="JXH66" s="187"/>
      <c r="JXI66" s="190"/>
      <c r="JXJ66" s="186"/>
      <c r="JXK66" s="186"/>
      <c r="JXL66" s="186"/>
      <c r="JXM66" s="186"/>
      <c r="JXN66" s="191"/>
      <c r="JXO66" s="186"/>
      <c r="JXP66" s="186"/>
      <c r="JXQ66" s="186"/>
      <c r="JXR66" s="189"/>
      <c r="JXS66" s="186"/>
      <c r="JXT66" s="186"/>
      <c r="JXU66" s="189"/>
      <c r="JXV66" s="189"/>
      <c r="JXW66" s="189"/>
      <c r="JXX66" s="192"/>
      <c r="JXY66" s="188"/>
      <c r="JXZ66" s="193"/>
      <c r="JYA66" s="183"/>
      <c r="JYB66" s="184"/>
      <c r="JYC66" s="185"/>
      <c r="JYD66" s="186"/>
      <c r="JYE66" s="186"/>
      <c r="JYF66" s="186"/>
      <c r="JYG66" s="186"/>
      <c r="JYH66" s="186"/>
      <c r="JYI66" s="186"/>
      <c r="JYJ66" s="186"/>
      <c r="JYK66" s="187"/>
      <c r="JYL66" s="188"/>
      <c r="JYM66" s="186"/>
      <c r="JYN66" s="189"/>
      <c r="JYO66" s="186"/>
      <c r="JYP66" s="186"/>
      <c r="JYQ66" s="186"/>
      <c r="JYR66" s="186"/>
      <c r="JYS66" s="186"/>
      <c r="JYT66" s="186"/>
      <c r="JYU66" s="187"/>
      <c r="JYV66" s="190"/>
      <c r="JYW66" s="186"/>
      <c r="JYX66" s="186"/>
      <c r="JYY66" s="186"/>
      <c r="JYZ66" s="186"/>
      <c r="JZA66" s="191"/>
      <c r="JZB66" s="186"/>
      <c r="JZC66" s="186"/>
      <c r="JZD66" s="186"/>
      <c r="JZE66" s="189"/>
      <c r="JZF66" s="186"/>
      <c r="JZG66" s="186"/>
      <c r="JZH66" s="189"/>
      <c r="JZI66" s="189"/>
      <c r="JZJ66" s="189"/>
      <c r="JZK66" s="192"/>
      <c r="JZL66" s="188"/>
      <c r="JZM66" s="193"/>
      <c r="JZN66" s="183"/>
      <c r="JZO66" s="184"/>
      <c r="JZP66" s="185"/>
      <c r="JZQ66" s="186"/>
      <c r="JZR66" s="186"/>
      <c r="JZS66" s="186"/>
      <c r="JZT66" s="186"/>
      <c r="JZU66" s="186"/>
      <c r="JZV66" s="186"/>
      <c r="JZW66" s="186"/>
      <c r="JZX66" s="187"/>
      <c r="JZY66" s="188"/>
      <c r="JZZ66" s="186"/>
      <c r="KAA66" s="189"/>
      <c r="KAB66" s="186"/>
      <c r="KAC66" s="186"/>
      <c r="KAD66" s="186"/>
      <c r="KAE66" s="186"/>
      <c r="KAF66" s="186"/>
      <c r="KAG66" s="186"/>
      <c r="KAH66" s="187"/>
      <c r="KAI66" s="190"/>
      <c r="KAJ66" s="186"/>
      <c r="KAK66" s="186"/>
      <c r="KAL66" s="186"/>
      <c r="KAM66" s="186"/>
      <c r="KAN66" s="191"/>
      <c r="KAO66" s="186"/>
      <c r="KAP66" s="186"/>
      <c r="KAQ66" s="186"/>
      <c r="KAR66" s="189"/>
      <c r="KAS66" s="186"/>
      <c r="KAT66" s="186"/>
      <c r="KAU66" s="189"/>
      <c r="KAV66" s="189"/>
      <c r="KAW66" s="189"/>
      <c r="KAX66" s="192"/>
      <c r="KAY66" s="188"/>
      <c r="KAZ66" s="193"/>
      <c r="KBA66" s="183"/>
      <c r="KBB66" s="184"/>
      <c r="KBC66" s="185"/>
      <c r="KBD66" s="186"/>
      <c r="KBE66" s="186"/>
      <c r="KBF66" s="186"/>
      <c r="KBG66" s="186"/>
      <c r="KBH66" s="186"/>
      <c r="KBI66" s="186"/>
      <c r="KBJ66" s="186"/>
      <c r="KBK66" s="187"/>
      <c r="KBL66" s="188"/>
      <c r="KBM66" s="186"/>
      <c r="KBN66" s="189"/>
      <c r="KBO66" s="186"/>
      <c r="KBP66" s="186"/>
      <c r="KBQ66" s="186"/>
      <c r="KBR66" s="186"/>
      <c r="KBS66" s="186"/>
      <c r="KBT66" s="186"/>
      <c r="KBU66" s="187"/>
      <c r="KBV66" s="190"/>
      <c r="KBW66" s="186"/>
      <c r="KBX66" s="186"/>
      <c r="KBY66" s="186"/>
      <c r="KBZ66" s="186"/>
      <c r="KCA66" s="191"/>
      <c r="KCB66" s="186"/>
      <c r="KCC66" s="186"/>
      <c r="KCD66" s="186"/>
      <c r="KCE66" s="189"/>
      <c r="KCF66" s="186"/>
      <c r="KCG66" s="186"/>
      <c r="KCH66" s="189"/>
      <c r="KCI66" s="189"/>
      <c r="KCJ66" s="189"/>
      <c r="KCK66" s="192"/>
      <c r="KCL66" s="188"/>
      <c r="KCM66" s="193"/>
      <c r="KCN66" s="183"/>
      <c r="KCO66" s="184"/>
      <c r="KCP66" s="185"/>
      <c r="KCQ66" s="186"/>
      <c r="KCR66" s="186"/>
      <c r="KCS66" s="186"/>
      <c r="KCT66" s="186"/>
      <c r="KCU66" s="186"/>
      <c r="KCV66" s="186"/>
      <c r="KCW66" s="186"/>
      <c r="KCX66" s="187"/>
      <c r="KCY66" s="188"/>
      <c r="KCZ66" s="186"/>
      <c r="KDA66" s="189"/>
      <c r="KDB66" s="186"/>
      <c r="KDC66" s="186"/>
      <c r="KDD66" s="186"/>
      <c r="KDE66" s="186"/>
      <c r="KDF66" s="186"/>
      <c r="KDG66" s="186"/>
      <c r="KDH66" s="187"/>
      <c r="KDI66" s="190"/>
      <c r="KDJ66" s="186"/>
      <c r="KDK66" s="186"/>
      <c r="KDL66" s="186"/>
      <c r="KDM66" s="186"/>
      <c r="KDN66" s="191"/>
      <c r="KDO66" s="186"/>
      <c r="KDP66" s="186"/>
      <c r="KDQ66" s="186"/>
      <c r="KDR66" s="189"/>
      <c r="KDS66" s="186"/>
      <c r="KDT66" s="186"/>
      <c r="KDU66" s="189"/>
      <c r="KDV66" s="189"/>
      <c r="KDW66" s="189"/>
      <c r="KDX66" s="192"/>
      <c r="KDY66" s="188"/>
      <c r="KDZ66" s="193"/>
      <c r="KEA66" s="183"/>
      <c r="KEB66" s="184"/>
      <c r="KEC66" s="185"/>
      <c r="KED66" s="186"/>
      <c r="KEE66" s="186"/>
      <c r="KEF66" s="186"/>
      <c r="KEG66" s="186"/>
      <c r="KEH66" s="186"/>
      <c r="KEI66" s="186"/>
      <c r="KEJ66" s="186"/>
      <c r="KEK66" s="187"/>
      <c r="KEL66" s="188"/>
      <c r="KEM66" s="186"/>
      <c r="KEN66" s="189"/>
      <c r="KEO66" s="186"/>
      <c r="KEP66" s="186"/>
      <c r="KEQ66" s="186"/>
      <c r="KER66" s="186"/>
      <c r="KES66" s="186"/>
      <c r="KET66" s="186"/>
      <c r="KEU66" s="187"/>
      <c r="KEV66" s="190"/>
      <c r="KEW66" s="186"/>
      <c r="KEX66" s="186"/>
      <c r="KEY66" s="186"/>
      <c r="KEZ66" s="186"/>
      <c r="KFA66" s="191"/>
      <c r="KFB66" s="186"/>
      <c r="KFC66" s="186"/>
      <c r="KFD66" s="186"/>
      <c r="KFE66" s="189"/>
      <c r="KFF66" s="186"/>
      <c r="KFG66" s="186"/>
      <c r="KFH66" s="189"/>
      <c r="KFI66" s="189"/>
      <c r="KFJ66" s="189"/>
      <c r="KFK66" s="192"/>
      <c r="KFL66" s="188"/>
      <c r="KFM66" s="193"/>
      <c r="KFN66" s="183"/>
      <c r="KFO66" s="184"/>
      <c r="KFP66" s="185"/>
      <c r="KFQ66" s="186"/>
      <c r="KFR66" s="186"/>
      <c r="KFS66" s="186"/>
      <c r="KFT66" s="186"/>
      <c r="KFU66" s="186"/>
      <c r="KFV66" s="186"/>
      <c r="KFW66" s="186"/>
      <c r="KFX66" s="187"/>
      <c r="KFY66" s="188"/>
      <c r="KFZ66" s="186"/>
      <c r="KGA66" s="189"/>
      <c r="KGB66" s="186"/>
      <c r="KGC66" s="186"/>
      <c r="KGD66" s="186"/>
      <c r="KGE66" s="186"/>
      <c r="KGF66" s="186"/>
      <c r="KGG66" s="186"/>
      <c r="KGH66" s="187"/>
      <c r="KGI66" s="190"/>
      <c r="KGJ66" s="186"/>
      <c r="KGK66" s="186"/>
      <c r="KGL66" s="186"/>
      <c r="KGM66" s="186"/>
      <c r="KGN66" s="191"/>
      <c r="KGO66" s="186"/>
      <c r="KGP66" s="186"/>
      <c r="KGQ66" s="186"/>
      <c r="KGR66" s="189"/>
      <c r="KGS66" s="186"/>
      <c r="KGT66" s="186"/>
      <c r="KGU66" s="189"/>
      <c r="KGV66" s="189"/>
      <c r="KGW66" s="189"/>
      <c r="KGX66" s="192"/>
      <c r="KGY66" s="188"/>
      <c r="KGZ66" s="193"/>
      <c r="KHA66" s="183"/>
      <c r="KHB66" s="184"/>
      <c r="KHC66" s="185"/>
      <c r="KHD66" s="186"/>
      <c r="KHE66" s="186"/>
      <c r="KHF66" s="186"/>
      <c r="KHG66" s="186"/>
      <c r="KHH66" s="186"/>
      <c r="KHI66" s="186"/>
      <c r="KHJ66" s="186"/>
      <c r="KHK66" s="187"/>
      <c r="KHL66" s="188"/>
      <c r="KHM66" s="186"/>
      <c r="KHN66" s="189"/>
      <c r="KHO66" s="186"/>
      <c r="KHP66" s="186"/>
      <c r="KHQ66" s="186"/>
      <c r="KHR66" s="186"/>
      <c r="KHS66" s="186"/>
      <c r="KHT66" s="186"/>
      <c r="KHU66" s="187"/>
      <c r="KHV66" s="190"/>
      <c r="KHW66" s="186"/>
      <c r="KHX66" s="186"/>
      <c r="KHY66" s="186"/>
      <c r="KHZ66" s="186"/>
      <c r="KIA66" s="191"/>
      <c r="KIB66" s="186"/>
      <c r="KIC66" s="186"/>
      <c r="KID66" s="186"/>
      <c r="KIE66" s="189"/>
      <c r="KIF66" s="186"/>
      <c r="KIG66" s="186"/>
      <c r="KIH66" s="189"/>
      <c r="KII66" s="189"/>
      <c r="KIJ66" s="189"/>
      <c r="KIK66" s="192"/>
      <c r="KIL66" s="188"/>
      <c r="KIM66" s="193"/>
      <c r="KIN66" s="183"/>
      <c r="KIO66" s="184"/>
      <c r="KIP66" s="185"/>
      <c r="KIQ66" s="186"/>
      <c r="KIR66" s="186"/>
      <c r="KIS66" s="186"/>
      <c r="KIT66" s="186"/>
      <c r="KIU66" s="186"/>
      <c r="KIV66" s="186"/>
      <c r="KIW66" s="186"/>
      <c r="KIX66" s="187"/>
      <c r="KIY66" s="188"/>
      <c r="KIZ66" s="186"/>
      <c r="KJA66" s="189"/>
      <c r="KJB66" s="186"/>
      <c r="KJC66" s="186"/>
      <c r="KJD66" s="186"/>
      <c r="KJE66" s="186"/>
      <c r="KJF66" s="186"/>
      <c r="KJG66" s="186"/>
      <c r="KJH66" s="187"/>
      <c r="KJI66" s="190"/>
      <c r="KJJ66" s="186"/>
      <c r="KJK66" s="186"/>
      <c r="KJL66" s="186"/>
      <c r="KJM66" s="186"/>
      <c r="KJN66" s="191"/>
      <c r="KJO66" s="186"/>
      <c r="KJP66" s="186"/>
      <c r="KJQ66" s="186"/>
      <c r="KJR66" s="189"/>
      <c r="KJS66" s="186"/>
      <c r="KJT66" s="186"/>
      <c r="KJU66" s="189"/>
      <c r="KJV66" s="189"/>
      <c r="KJW66" s="189"/>
      <c r="KJX66" s="192"/>
      <c r="KJY66" s="188"/>
      <c r="KJZ66" s="193"/>
      <c r="KKA66" s="183"/>
      <c r="KKB66" s="184"/>
      <c r="KKC66" s="185"/>
      <c r="KKD66" s="186"/>
      <c r="KKE66" s="186"/>
      <c r="KKF66" s="186"/>
      <c r="KKG66" s="186"/>
      <c r="KKH66" s="186"/>
      <c r="KKI66" s="186"/>
      <c r="KKJ66" s="186"/>
      <c r="KKK66" s="187"/>
      <c r="KKL66" s="188"/>
      <c r="KKM66" s="186"/>
      <c r="KKN66" s="189"/>
      <c r="KKO66" s="186"/>
      <c r="KKP66" s="186"/>
      <c r="KKQ66" s="186"/>
      <c r="KKR66" s="186"/>
      <c r="KKS66" s="186"/>
      <c r="KKT66" s="186"/>
      <c r="KKU66" s="187"/>
      <c r="KKV66" s="190"/>
      <c r="KKW66" s="186"/>
      <c r="KKX66" s="186"/>
      <c r="KKY66" s="186"/>
      <c r="KKZ66" s="186"/>
      <c r="KLA66" s="191"/>
      <c r="KLB66" s="186"/>
      <c r="KLC66" s="186"/>
      <c r="KLD66" s="186"/>
      <c r="KLE66" s="189"/>
      <c r="KLF66" s="186"/>
      <c r="KLG66" s="186"/>
      <c r="KLH66" s="189"/>
      <c r="KLI66" s="189"/>
      <c r="KLJ66" s="189"/>
      <c r="KLK66" s="192"/>
      <c r="KLL66" s="188"/>
      <c r="KLM66" s="193"/>
      <c r="KLN66" s="183"/>
      <c r="KLO66" s="184"/>
      <c r="KLP66" s="185"/>
      <c r="KLQ66" s="186"/>
      <c r="KLR66" s="186"/>
      <c r="KLS66" s="186"/>
      <c r="KLT66" s="186"/>
      <c r="KLU66" s="186"/>
      <c r="KLV66" s="186"/>
      <c r="KLW66" s="186"/>
      <c r="KLX66" s="187"/>
      <c r="KLY66" s="188"/>
      <c r="KLZ66" s="186"/>
      <c r="KMA66" s="189"/>
      <c r="KMB66" s="186"/>
      <c r="KMC66" s="186"/>
      <c r="KMD66" s="186"/>
      <c r="KME66" s="186"/>
      <c r="KMF66" s="186"/>
      <c r="KMG66" s="186"/>
      <c r="KMH66" s="187"/>
      <c r="KMI66" s="190"/>
      <c r="KMJ66" s="186"/>
      <c r="KMK66" s="186"/>
      <c r="KML66" s="186"/>
      <c r="KMM66" s="186"/>
      <c r="KMN66" s="191"/>
      <c r="KMO66" s="186"/>
      <c r="KMP66" s="186"/>
      <c r="KMQ66" s="186"/>
      <c r="KMR66" s="189"/>
      <c r="KMS66" s="186"/>
      <c r="KMT66" s="186"/>
      <c r="KMU66" s="189"/>
      <c r="KMV66" s="189"/>
      <c r="KMW66" s="189"/>
      <c r="KMX66" s="192"/>
      <c r="KMY66" s="188"/>
      <c r="KMZ66" s="193"/>
      <c r="KNA66" s="183"/>
      <c r="KNB66" s="184"/>
      <c r="KNC66" s="185"/>
      <c r="KND66" s="186"/>
      <c r="KNE66" s="186"/>
      <c r="KNF66" s="186"/>
      <c r="KNG66" s="186"/>
      <c r="KNH66" s="186"/>
      <c r="KNI66" s="186"/>
      <c r="KNJ66" s="186"/>
      <c r="KNK66" s="187"/>
      <c r="KNL66" s="188"/>
      <c r="KNM66" s="186"/>
      <c r="KNN66" s="189"/>
      <c r="KNO66" s="186"/>
      <c r="KNP66" s="186"/>
      <c r="KNQ66" s="186"/>
      <c r="KNR66" s="186"/>
      <c r="KNS66" s="186"/>
      <c r="KNT66" s="186"/>
      <c r="KNU66" s="187"/>
      <c r="KNV66" s="190"/>
      <c r="KNW66" s="186"/>
      <c r="KNX66" s="186"/>
      <c r="KNY66" s="186"/>
      <c r="KNZ66" s="186"/>
      <c r="KOA66" s="191"/>
      <c r="KOB66" s="186"/>
      <c r="KOC66" s="186"/>
      <c r="KOD66" s="186"/>
      <c r="KOE66" s="189"/>
      <c r="KOF66" s="186"/>
      <c r="KOG66" s="186"/>
      <c r="KOH66" s="189"/>
      <c r="KOI66" s="189"/>
      <c r="KOJ66" s="189"/>
      <c r="KOK66" s="192"/>
      <c r="KOL66" s="188"/>
      <c r="KOM66" s="193"/>
      <c r="KON66" s="183"/>
      <c r="KOO66" s="184"/>
      <c r="KOP66" s="185"/>
      <c r="KOQ66" s="186"/>
      <c r="KOR66" s="186"/>
      <c r="KOS66" s="186"/>
      <c r="KOT66" s="186"/>
      <c r="KOU66" s="186"/>
      <c r="KOV66" s="186"/>
      <c r="KOW66" s="186"/>
      <c r="KOX66" s="187"/>
      <c r="KOY66" s="188"/>
      <c r="KOZ66" s="186"/>
      <c r="KPA66" s="189"/>
      <c r="KPB66" s="186"/>
      <c r="KPC66" s="186"/>
      <c r="KPD66" s="186"/>
      <c r="KPE66" s="186"/>
      <c r="KPF66" s="186"/>
      <c r="KPG66" s="186"/>
      <c r="KPH66" s="187"/>
      <c r="KPI66" s="190"/>
      <c r="KPJ66" s="186"/>
      <c r="KPK66" s="186"/>
      <c r="KPL66" s="186"/>
      <c r="KPM66" s="186"/>
      <c r="KPN66" s="191"/>
      <c r="KPO66" s="186"/>
      <c r="KPP66" s="186"/>
      <c r="KPQ66" s="186"/>
      <c r="KPR66" s="189"/>
      <c r="KPS66" s="186"/>
      <c r="KPT66" s="186"/>
      <c r="KPU66" s="189"/>
      <c r="KPV66" s="189"/>
      <c r="KPW66" s="189"/>
      <c r="KPX66" s="192"/>
      <c r="KPY66" s="188"/>
      <c r="KPZ66" s="193"/>
      <c r="KQA66" s="183"/>
      <c r="KQB66" s="184"/>
      <c r="KQC66" s="185"/>
      <c r="KQD66" s="186"/>
      <c r="KQE66" s="186"/>
      <c r="KQF66" s="186"/>
      <c r="KQG66" s="186"/>
      <c r="KQH66" s="186"/>
      <c r="KQI66" s="186"/>
      <c r="KQJ66" s="186"/>
      <c r="KQK66" s="187"/>
      <c r="KQL66" s="188"/>
      <c r="KQM66" s="186"/>
      <c r="KQN66" s="189"/>
      <c r="KQO66" s="186"/>
      <c r="KQP66" s="186"/>
      <c r="KQQ66" s="186"/>
      <c r="KQR66" s="186"/>
      <c r="KQS66" s="186"/>
      <c r="KQT66" s="186"/>
      <c r="KQU66" s="187"/>
      <c r="KQV66" s="190"/>
      <c r="KQW66" s="186"/>
      <c r="KQX66" s="186"/>
      <c r="KQY66" s="186"/>
      <c r="KQZ66" s="186"/>
      <c r="KRA66" s="191"/>
      <c r="KRB66" s="186"/>
      <c r="KRC66" s="186"/>
      <c r="KRD66" s="186"/>
      <c r="KRE66" s="189"/>
      <c r="KRF66" s="186"/>
      <c r="KRG66" s="186"/>
      <c r="KRH66" s="189"/>
      <c r="KRI66" s="189"/>
      <c r="KRJ66" s="189"/>
      <c r="KRK66" s="192"/>
      <c r="KRL66" s="188"/>
      <c r="KRM66" s="193"/>
      <c r="KRN66" s="183"/>
      <c r="KRO66" s="184"/>
      <c r="KRP66" s="185"/>
      <c r="KRQ66" s="186"/>
      <c r="KRR66" s="186"/>
      <c r="KRS66" s="186"/>
      <c r="KRT66" s="186"/>
      <c r="KRU66" s="186"/>
      <c r="KRV66" s="186"/>
      <c r="KRW66" s="186"/>
      <c r="KRX66" s="187"/>
      <c r="KRY66" s="188"/>
      <c r="KRZ66" s="186"/>
      <c r="KSA66" s="189"/>
      <c r="KSB66" s="186"/>
      <c r="KSC66" s="186"/>
      <c r="KSD66" s="186"/>
      <c r="KSE66" s="186"/>
      <c r="KSF66" s="186"/>
      <c r="KSG66" s="186"/>
      <c r="KSH66" s="187"/>
      <c r="KSI66" s="190"/>
      <c r="KSJ66" s="186"/>
      <c r="KSK66" s="186"/>
      <c r="KSL66" s="186"/>
      <c r="KSM66" s="186"/>
      <c r="KSN66" s="191"/>
      <c r="KSO66" s="186"/>
      <c r="KSP66" s="186"/>
      <c r="KSQ66" s="186"/>
      <c r="KSR66" s="189"/>
      <c r="KSS66" s="186"/>
      <c r="KST66" s="186"/>
      <c r="KSU66" s="189"/>
      <c r="KSV66" s="189"/>
      <c r="KSW66" s="189"/>
      <c r="KSX66" s="192"/>
      <c r="KSY66" s="188"/>
      <c r="KSZ66" s="193"/>
      <c r="KTA66" s="183"/>
      <c r="KTB66" s="184"/>
      <c r="KTC66" s="185"/>
      <c r="KTD66" s="186"/>
      <c r="KTE66" s="186"/>
      <c r="KTF66" s="186"/>
      <c r="KTG66" s="186"/>
      <c r="KTH66" s="186"/>
      <c r="KTI66" s="186"/>
      <c r="KTJ66" s="186"/>
      <c r="KTK66" s="187"/>
      <c r="KTL66" s="188"/>
      <c r="KTM66" s="186"/>
      <c r="KTN66" s="189"/>
      <c r="KTO66" s="186"/>
      <c r="KTP66" s="186"/>
      <c r="KTQ66" s="186"/>
      <c r="KTR66" s="186"/>
      <c r="KTS66" s="186"/>
      <c r="KTT66" s="186"/>
      <c r="KTU66" s="187"/>
      <c r="KTV66" s="190"/>
      <c r="KTW66" s="186"/>
      <c r="KTX66" s="186"/>
      <c r="KTY66" s="186"/>
      <c r="KTZ66" s="186"/>
      <c r="KUA66" s="191"/>
      <c r="KUB66" s="186"/>
      <c r="KUC66" s="186"/>
      <c r="KUD66" s="186"/>
      <c r="KUE66" s="189"/>
      <c r="KUF66" s="186"/>
      <c r="KUG66" s="186"/>
      <c r="KUH66" s="189"/>
      <c r="KUI66" s="189"/>
      <c r="KUJ66" s="189"/>
      <c r="KUK66" s="192"/>
      <c r="KUL66" s="188"/>
      <c r="KUM66" s="193"/>
      <c r="KUN66" s="183"/>
      <c r="KUO66" s="184"/>
      <c r="KUP66" s="185"/>
      <c r="KUQ66" s="186"/>
      <c r="KUR66" s="186"/>
      <c r="KUS66" s="186"/>
      <c r="KUT66" s="186"/>
      <c r="KUU66" s="186"/>
      <c r="KUV66" s="186"/>
      <c r="KUW66" s="186"/>
      <c r="KUX66" s="187"/>
      <c r="KUY66" s="188"/>
      <c r="KUZ66" s="186"/>
      <c r="KVA66" s="189"/>
      <c r="KVB66" s="186"/>
      <c r="KVC66" s="186"/>
      <c r="KVD66" s="186"/>
      <c r="KVE66" s="186"/>
      <c r="KVF66" s="186"/>
      <c r="KVG66" s="186"/>
      <c r="KVH66" s="187"/>
      <c r="KVI66" s="190"/>
      <c r="KVJ66" s="186"/>
      <c r="KVK66" s="186"/>
      <c r="KVL66" s="186"/>
      <c r="KVM66" s="186"/>
      <c r="KVN66" s="191"/>
      <c r="KVO66" s="186"/>
      <c r="KVP66" s="186"/>
      <c r="KVQ66" s="186"/>
      <c r="KVR66" s="189"/>
      <c r="KVS66" s="186"/>
      <c r="KVT66" s="186"/>
      <c r="KVU66" s="189"/>
      <c r="KVV66" s="189"/>
      <c r="KVW66" s="189"/>
      <c r="KVX66" s="192"/>
      <c r="KVY66" s="188"/>
      <c r="KVZ66" s="193"/>
      <c r="KWA66" s="183"/>
      <c r="KWB66" s="184"/>
      <c r="KWC66" s="185"/>
      <c r="KWD66" s="186"/>
      <c r="KWE66" s="186"/>
      <c r="KWF66" s="186"/>
      <c r="KWG66" s="186"/>
      <c r="KWH66" s="186"/>
      <c r="KWI66" s="186"/>
      <c r="KWJ66" s="186"/>
      <c r="KWK66" s="187"/>
      <c r="KWL66" s="188"/>
      <c r="KWM66" s="186"/>
      <c r="KWN66" s="189"/>
      <c r="KWO66" s="186"/>
      <c r="KWP66" s="186"/>
      <c r="KWQ66" s="186"/>
      <c r="KWR66" s="186"/>
      <c r="KWS66" s="186"/>
      <c r="KWT66" s="186"/>
      <c r="KWU66" s="187"/>
      <c r="KWV66" s="190"/>
      <c r="KWW66" s="186"/>
      <c r="KWX66" s="186"/>
      <c r="KWY66" s="186"/>
      <c r="KWZ66" s="186"/>
      <c r="KXA66" s="191"/>
      <c r="KXB66" s="186"/>
      <c r="KXC66" s="186"/>
      <c r="KXD66" s="186"/>
      <c r="KXE66" s="189"/>
      <c r="KXF66" s="186"/>
      <c r="KXG66" s="186"/>
      <c r="KXH66" s="189"/>
      <c r="KXI66" s="189"/>
      <c r="KXJ66" s="189"/>
      <c r="KXK66" s="192"/>
      <c r="KXL66" s="188"/>
      <c r="KXM66" s="193"/>
      <c r="KXN66" s="183"/>
      <c r="KXO66" s="184"/>
      <c r="KXP66" s="185"/>
      <c r="KXQ66" s="186"/>
      <c r="KXR66" s="186"/>
      <c r="KXS66" s="186"/>
      <c r="KXT66" s="186"/>
      <c r="KXU66" s="186"/>
      <c r="KXV66" s="186"/>
      <c r="KXW66" s="186"/>
      <c r="KXX66" s="187"/>
      <c r="KXY66" s="188"/>
      <c r="KXZ66" s="186"/>
      <c r="KYA66" s="189"/>
      <c r="KYB66" s="186"/>
      <c r="KYC66" s="186"/>
      <c r="KYD66" s="186"/>
      <c r="KYE66" s="186"/>
      <c r="KYF66" s="186"/>
      <c r="KYG66" s="186"/>
      <c r="KYH66" s="187"/>
      <c r="KYI66" s="190"/>
      <c r="KYJ66" s="186"/>
      <c r="KYK66" s="186"/>
      <c r="KYL66" s="186"/>
      <c r="KYM66" s="186"/>
      <c r="KYN66" s="191"/>
      <c r="KYO66" s="186"/>
      <c r="KYP66" s="186"/>
      <c r="KYQ66" s="186"/>
      <c r="KYR66" s="189"/>
      <c r="KYS66" s="186"/>
      <c r="KYT66" s="186"/>
      <c r="KYU66" s="189"/>
      <c r="KYV66" s="189"/>
      <c r="KYW66" s="189"/>
      <c r="KYX66" s="192"/>
      <c r="KYY66" s="188"/>
      <c r="KYZ66" s="193"/>
      <c r="KZA66" s="183"/>
      <c r="KZB66" s="184"/>
      <c r="KZC66" s="185"/>
      <c r="KZD66" s="186"/>
      <c r="KZE66" s="186"/>
      <c r="KZF66" s="186"/>
      <c r="KZG66" s="186"/>
      <c r="KZH66" s="186"/>
      <c r="KZI66" s="186"/>
      <c r="KZJ66" s="186"/>
      <c r="KZK66" s="187"/>
      <c r="KZL66" s="188"/>
      <c r="KZM66" s="186"/>
      <c r="KZN66" s="189"/>
      <c r="KZO66" s="186"/>
      <c r="KZP66" s="186"/>
      <c r="KZQ66" s="186"/>
      <c r="KZR66" s="186"/>
      <c r="KZS66" s="186"/>
      <c r="KZT66" s="186"/>
      <c r="KZU66" s="187"/>
      <c r="KZV66" s="190"/>
      <c r="KZW66" s="186"/>
      <c r="KZX66" s="186"/>
      <c r="KZY66" s="186"/>
      <c r="KZZ66" s="186"/>
      <c r="LAA66" s="191"/>
      <c r="LAB66" s="186"/>
      <c r="LAC66" s="186"/>
      <c r="LAD66" s="186"/>
      <c r="LAE66" s="189"/>
      <c r="LAF66" s="186"/>
      <c r="LAG66" s="186"/>
      <c r="LAH66" s="189"/>
      <c r="LAI66" s="189"/>
      <c r="LAJ66" s="189"/>
      <c r="LAK66" s="192"/>
      <c r="LAL66" s="188"/>
      <c r="LAM66" s="193"/>
      <c r="LAN66" s="183"/>
      <c r="LAO66" s="184"/>
      <c r="LAP66" s="185"/>
      <c r="LAQ66" s="186"/>
      <c r="LAR66" s="186"/>
      <c r="LAS66" s="186"/>
      <c r="LAT66" s="186"/>
      <c r="LAU66" s="186"/>
      <c r="LAV66" s="186"/>
      <c r="LAW66" s="186"/>
      <c r="LAX66" s="187"/>
      <c r="LAY66" s="188"/>
      <c r="LAZ66" s="186"/>
      <c r="LBA66" s="189"/>
      <c r="LBB66" s="186"/>
      <c r="LBC66" s="186"/>
      <c r="LBD66" s="186"/>
      <c r="LBE66" s="186"/>
      <c r="LBF66" s="186"/>
      <c r="LBG66" s="186"/>
      <c r="LBH66" s="187"/>
      <c r="LBI66" s="190"/>
      <c r="LBJ66" s="186"/>
      <c r="LBK66" s="186"/>
      <c r="LBL66" s="186"/>
      <c r="LBM66" s="186"/>
      <c r="LBN66" s="191"/>
      <c r="LBO66" s="186"/>
      <c r="LBP66" s="186"/>
      <c r="LBQ66" s="186"/>
      <c r="LBR66" s="189"/>
      <c r="LBS66" s="186"/>
      <c r="LBT66" s="186"/>
      <c r="LBU66" s="189"/>
      <c r="LBV66" s="189"/>
      <c r="LBW66" s="189"/>
      <c r="LBX66" s="192"/>
      <c r="LBY66" s="188"/>
      <c r="LBZ66" s="193"/>
      <c r="LCA66" s="183"/>
      <c r="LCB66" s="184"/>
      <c r="LCC66" s="185"/>
      <c r="LCD66" s="186"/>
      <c r="LCE66" s="186"/>
      <c r="LCF66" s="186"/>
      <c r="LCG66" s="186"/>
      <c r="LCH66" s="186"/>
      <c r="LCI66" s="186"/>
      <c r="LCJ66" s="186"/>
      <c r="LCK66" s="187"/>
      <c r="LCL66" s="188"/>
      <c r="LCM66" s="186"/>
      <c r="LCN66" s="189"/>
      <c r="LCO66" s="186"/>
      <c r="LCP66" s="186"/>
      <c r="LCQ66" s="186"/>
      <c r="LCR66" s="186"/>
      <c r="LCS66" s="186"/>
      <c r="LCT66" s="186"/>
      <c r="LCU66" s="187"/>
      <c r="LCV66" s="190"/>
      <c r="LCW66" s="186"/>
      <c r="LCX66" s="186"/>
      <c r="LCY66" s="186"/>
      <c r="LCZ66" s="186"/>
      <c r="LDA66" s="191"/>
      <c r="LDB66" s="186"/>
      <c r="LDC66" s="186"/>
      <c r="LDD66" s="186"/>
      <c r="LDE66" s="189"/>
      <c r="LDF66" s="186"/>
      <c r="LDG66" s="186"/>
      <c r="LDH66" s="189"/>
      <c r="LDI66" s="189"/>
      <c r="LDJ66" s="189"/>
      <c r="LDK66" s="192"/>
      <c r="LDL66" s="188"/>
      <c r="LDM66" s="193"/>
      <c r="LDN66" s="183"/>
      <c r="LDO66" s="184"/>
      <c r="LDP66" s="185"/>
      <c r="LDQ66" s="186"/>
      <c r="LDR66" s="186"/>
      <c r="LDS66" s="186"/>
      <c r="LDT66" s="186"/>
      <c r="LDU66" s="186"/>
      <c r="LDV66" s="186"/>
      <c r="LDW66" s="186"/>
      <c r="LDX66" s="187"/>
      <c r="LDY66" s="188"/>
      <c r="LDZ66" s="186"/>
      <c r="LEA66" s="189"/>
      <c r="LEB66" s="186"/>
      <c r="LEC66" s="186"/>
      <c r="LED66" s="186"/>
      <c r="LEE66" s="186"/>
      <c r="LEF66" s="186"/>
      <c r="LEG66" s="186"/>
      <c r="LEH66" s="187"/>
      <c r="LEI66" s="190"/>
      <c r="LEJ66" s="186"/>
      <c r="LEK66" s="186"/>
      <c r="LEL66" s="186"/>
      <c r="LEM66" s="186"/>
      <c r="LEN66" s="191"/>
      <c r="LEO66" s="186"/>
      <c r="LEP66" s="186"/>
      <c r="LEQ66" s="186"/>
      <c r="LER66" s="189"/>
      <c r="LES66" s="186"/>
      <c r="LET66" s="186"/>
      <c r="LEU66" s="189"/>
      <c r="LEV66" s="189"/>
      <c r="LEW66" s="189"/>
      <c r="LEX66" s="192"/>
      <c r="LEY66" s="188"/>
      <c r="LEZ66" s="193"/>
      <c r="LFA66" s="183"/>
      <c r="LFB66" s="184"/>
      <c r="LFC66" s="185"/>
      <c r="LFD66" s="186"/>
      <c r="LFE66" s="186"/>
      <c r="LFF66" s="186"/>
      <c r="LFG66" s="186"/>
      <c r="LFH66" s="186"/>
      <c r="LFI66" s="186"/>
      <c r="LFJ66" s="186"/>
      <c r="LFK66" s="187"/>
      <c r="LFL66" s="188"/>
      <c r="LFM66" s="186"/>
      <c r="LFN66" s="189"/>
      <c r="LFO66" s="186"/>
      <c r="LFP66" s="186"/>
      <c r="LFQ66" s="186"/>
      <c r="LFR66" s="186"/>
      <c r="LFS66" s="186"/>
      <c r="LFT66" s="186"/>
      <c r="LFU66" s="187"/>
      <c r="LFV66" s="190"/>
      <c r="LFW66" s="186"/>
      <c r="LFX66" s="186"/>
      <c r="LFY66" s="186"/>
      <c r="LFZ66" s="186"/>
      <c r="LGA66" s="191"/>
      <c r="LGB66" s="186"/>
      <c r="LGC66" s="186"/>
      <c r="LGD66" s="186"/>
      <c r="LGE66" s="189"/>
      <c r="LGF66" s="186"/>
      <c r="LGG66" s="186"/>
      <c r="LGH66" s="189"/>
      <c r="LGI66" s="189"/>
      <c r="LGJ66" s="189"/>
      <c r="LGK66" s="192"/>
      <c r="LGL66" s="188"/>
      <c r="LGM66" s="193"/>
      <c r="LGN66" s="183"/>
      <c r="LGO66" s="184"/>
      <c r="LGP66" s="185"/>
      <c r="LGQ66" s="186"/>
      <c r="LGR66" s="186"/>
      <c r="LGS66" s="186"/>
      <c r="LGT66" s="186"/>
      <c r="LGU66" s="186"/>
      <c r="LGV66" s="186"/>
      <c r="LGW66" s="186"/>
      <c r="LGX66" s="187"/>
      <c r="LGY66" s="188"/>
      <c r="LGZ66" s="186"/>
      <c r="LHA66" s="189"/>
      <c r="LHB66" s="186"/>
      <c r="LHC66" s="186"/>
      <c r="LHD66" s="186"/>
      <c r="LHE66" s="186"/>
      <c r="LHF66" s="186"/>
      <c r="LHG66" s="186"/>
      <c r="LHH66" s="187"/>
      <c r="LHI66" s="190"/>
      <c r="LHJ66" s="186"/>
      <c r="LHK66" s="186"/>
      <c r="LHL66" s="186"/>
      <c r="LHM66" s="186"/>
      <c r="LHN66" s="191"/>
      <c r="LHO66" s="186"/>
      <c r="LHP66" s="186"/>
      <c r="LHQ66" s="186"/>
      <c r="LHR66" s="189"/>
      <c r="LHS66" s="186"/>
      <c r="LHT66" s="186"/>
      <c r="LHU66" s="189"/>
      <c r="LHV66" s="189"/>
      <c r="LHW66" s="189"/>
      <c r="LHX66" s="192"/>
      <c r="LHY66" s="188"/>
      <c r="LHZ66" s="193"/>
      <c r="LIA66" s="183"/>
      <c r="LIB66" s="184"/>
      <c r="LIC66" s="185"/>
      <c r="LID66" s="186"/>
      <c r="LIE66" s="186"/>
      <c r="LIF66" s="186"/>
      <c r="LIG66" s="186"/>
      <c r="LIH66" s="186"/>
      <c r="LII66" s="186"/>
      <c r="LIJ66" s="186"/>
      <c r="LIK66" s="187"/>
      <c r="LIL66" s="188"/>
      <c r="LIM66" s="186"/>
      <c r="LIN66" s="189"/>
      <c r="LIO66" s="186"/>
      <c r="LIP66" s="186"/>
      <c r="LIQ66" s="186"/>
      <c r="LIR66" s="186"/>
      <c r="LIS66" s="186"/>
      <c r="LIT66" s="186"/>
      <c r="LIU66" s="187"/>
      <c r="LIV66" s="190"/>
      <c r="LIW66" s="186"/>
      <c r="LIX66" s="186"/>
      <c r="LIY66" s="186"/>
      <c r="LIZ66" s="186"/>
      <c r="LJA66" s="191"/>
      <c r="LJB66" s="186"/>
      <c r="LJC66" s="186"/>
      <c r="LJD66" s="186"/>
      <c r="LJE66" s="189"/>
      <c r="LJF66" s="186"/>
      <c r="LJG66" s="186"/>
      <c r="LJH66" s="189"/>
      <c r="LJI66" s="189"/>
      <c r="LJJ66" s="189"/>
      <c r="LJK66" s="192"/>
      <c r="LJL66" s="188"/>
      <c r="LJM66" s="193"/>
      <c r="LJN66" s="183"/>
      <c r="LJO66" s="184"/>
      <c r="LJP66" s="185"/>
      <c r="LJQ66" s="186"/>
      <c r="LJR66" s="186"/>
      <c r="LJS66" s="186"/>
      <c r="LJT66" s="186"/>
      <c r="LJU66" s="186"/>
      <c r="LJV66" s="186"/>
      <c r="LJW66" s="186"/>
      <c r="LJX66" s="187"/>
      <c r="LJY66" s="188"/>
      <c r="LJZ66" s="186"/>
      <c r="LKA66" s="189"/>
      <c r="LKB66" s="186"/>
      <c r="LKC66" s="186"/>
      <c r="LKD66" s="186"/>
      <c r="LKE66" s="186"/>
      <c r="LKF66" s="186"/>
      <c r="LKG66" s="186"/>
      <c r="LKH66" s="187"/>
      <c r="LKI66" s="190"/>
      <c r="LKJ66" s="186"/>
      <c r="LKK66" s="186"/>
      <c r="LKL66" s="186"/>
      <c r="LKM66" s="186"/>
      <c r="LKN66" s="191"/>
      <c r="LKO66" s="186"/>
      <c r="LKP66" s="186"/>
      <c r="LKQ66" s="186"/>
      <c r="LKR66" s="189"/>
      <c r="LKS66" s="186"/>
      <c r="LKT66" s="186"/>
      <c r="LKU66" s="189"/>
      <c r="LKV66" s="189"/>
      <c r="LKW66" s="189"/>
      <c r="LKX66" s="192"/>
      <c r="LKY66" s="188"/>
      <c r="LKZ66" s="193"/>
      <c r="LLA66" s="183"/>
      <c r="LLB66" s="184"/>
      <c r="LLC66" s="185"/>
      <c r="LLD66" s="186"/>
      <c r="LLE66" s="186"/>
      <c r="LLF66" s="186"/>
      <c r="LLG66" s="186"/>
      <c r="LLH66" s="186"/>
      <c r="LLI66" s="186"/>
      <c r="LLJ66" s="186"/>
      <c r="LLK66" s="187"/>
      <c r="LLL66" s="188"/>
      <c r="LLM66" s="186"/>
      <c r="LLN66" s="189"/>
      <c r="LLO66" s="186"/>
      <c r="LLP66" s="186"/>
      <c r="LLQ66" s="186"/>
      <c r="LLR66" s="186"/>
      <c r="LLS66" s="186"/>
      <c r="LLT66" s="186"/>
      <c r="LLU66" s="187"/>
      <c r="LLV66" s="190"/>
      <c r="LLW66" s="186"/>
      <c r="LLX66" s="186"/>
      <c r="LLY66" s="186"/>
      <c r="LLZ66" s="186"/>
      <c r="LMA66" s="191"/>
      <c r="LMB66" s="186"/>
      <c r="LMC66" s="186"/>
      <c r="LMD66" s="186"/>
      <c r="LME66" s="189"/>
      <c r="LMF66" s="186"/>
      <c r="LMG66" s="186"/>
      <c r="LMH66" s="189"/>
      <c r="LMI66" s="189"/>
      <c r="LMJ66" s="189"/>
      <c r="LMK66" s="192"/>
      <c r="LML66" s="188"/>
      <c r="LMM66" s="193"/>
      <c r="LMN66" s="183"/>
      <c r="LMO66" s="184"/>
      <c r="LMP66" s="185"/>
      <c r="LMQ66" s="186"/>
      <c r="LMR66" s="186"/>
      <c r="LMS66" s="186"/>
      <c r="LMT66" s="186"/>
      <c r="LMU66" s="186"/>
      <c r="LMV66" s="186"/>
      <c r="LMW66" s="186"/>
      <c r="LMX66" s="187"/>
      <c r="LMY66" s="188"/>
      <c r="LMZ66" s="186"/>
      <c r="LNA66" s="189"/>
      <c r="LNB66" s="186"/>
      <c r="LNC66" s="186"/>
      <c r="LND66" s="186"/>
      <c r="LNE66" s="186"/>
      <c r="LNF66" s="186"/>
      <c r="LNG66" s="186"/>
      <c r="LNH66" s="187"/>
      <c r="LNI66" s="190"/>
      <c r="LNJ66" s="186"/>
      <c r="LNK66" s="186"/>
      <c r="LNL66" s="186"/>
      <c r="LNM66" s="186"/>
      <c r="LNN66" s="191"/>
      <c r="LNO66" s="186"/>
      <c r="LNP66" s="186"/>
      <c r="LNQ66" s="186"/>
      <c r="LNR66" s="189"/>
      <c r="LNS66" s="186"/>
      <c r="LNT66" s="186"/>
      <c r="LNU66" s="189"/>
      <c r="LNV66" s="189"/>
      <c r="LNW66" s="189"/>
      <c r="LNX66" s="192"/>
      <c r="LNY66" s="188"/>
      <c r="LNZ66" s="193"/>
      <c r="LOA66" s="183"/>
      <c r="LOB66" s="184"/>
      <c r="LOC66" s="185"/>
      <c r="LOD66" s="186"/>
      <c r="LOE66" s="186"/>
      <c r="LOF66" s="186"/>
      <c r="LOG66" s="186"/>
      <c r="LOH66" s="186"/>
      <c r="LOI66" s="186"/>
      <c r="LOJ66" s="186"/>
      <c r="LOK66" s="187"/>
      <c r="LOL66" s="188"/>
      <c r="LOM66" s="186"/>
      <c r="LON66" s="189"/>
      <c r="LOO66" s="186"/>
      <c r="LOP66" s="186"/>
      <c r="LOQ66" s="186"/>
      <c r="LOR66" s="186"/>
      <c r="LOS66" s="186"/>
      <c r="LOT66" s="186"/>
      <c r="LOU66" s="187"/>
      <c r="LOV66" s="190"/>
      <c r="LOW66" s="186"/>
      <c r="LOX66" s="186"/>
      <c r="LOY66" s="186"/>
      <c r="LOZ66" s="186"/>
      <c r="LPA66" s="191"/>
      <c r="LPB66" s="186"/>
      <c r="LPC66" s="186"/>
      <c r="LPD66" s="186"/>
      <c r="LPE66" s="189"/>
      <c r="LPF66" s="186"/>
      <c r="LPG66" s="186"/>
      <c r="LPH66" s="189"/>
      <c r="LPI66" s="189"/>
      <c r="LPJ66" s="189"/>
      <c r="LPK66" s="192"/>
      <c r="LPL66" s="188"/>
      <c r="LPM66" s="193"/>
      <c r="LPN66" s="183"/>
      <c r="LPO66" s="184"/>
      <c r="LPP66" s="185"/>
      <c r="LPQ66" s="186"/>
      <c r="LPR66" s="186"/>
      <c r="LPS66" s="186"/>
      <c r="LPT66" s="186"/>
      <c r="LPU66" s="186"/>
      <c r="LPV66" s="186"/>
      <c r="LPW66" s="186"/>
      <c r="LPX66" s="187"/>
      <c r="LPY66" s="188"/>
      <c r="LPZ66" s="186"/>
      <c r="LQA66" s="189"/>
      <c r="LQB66" s="186"/>
      <c r="LQC66" s="186"/>
      <c r="LQD66" s="186"/>
      <c r="LQE66" s="186"/>
      <c r="LQF66" s="186"/>
      <c r="LQG66" s="186"/>
      <c r="LQH66" s="187"/>
      <c r="LQI66" s="190"/>
      <c r="LQJ66" s="186"/>
      <c r="LQK66" s="186"/>
      <c r="LQL66" s="186"/>
      <c r="LQM66" s="186"/>
      <c r="LQN66" s="191"/>
      <c r="LQO66" s="186"/>
      <c r="LQP66" s="186"/>
      <c r="LQQ66" s="186"/>
      <c r="LQR66" s="189"/>
      <c r="LQS66" s="186"/>
      <c r="LQT66" s="186"/>
      <c r="LQU66" s="189"/>
      <c r="LQV66" s="189"/>
      <c r="LQW66" s="189"/>
      <c r="LQX66" s="192"/>
      <c r="LQY66" s="188"/>
      <c r="LQZ66" s="193"/>
      <c r="LRA66" s="183"/>
      <c r="LRB66" s="184"/>
      <c r="LRC66" s="185"/>
      <c r="LRD66" s="186"/>
      <c r="LRE66" s="186"/>
      <c r="LRF66" s="186"/>
      <c r="LRG66" s="186"/>
      <c r="LRH66" s="186"/>
      <c r="LRI66" s="186"/>
      <c r="LRJ66" s="186"/>
      <c r="LRK66" s="187"/>
      <c r="LRL66" s="188"/>
      <c r="LRM66" s="186"/>
      <c r="LRN66" s="189"/>
      <c r="LRO66" s="186"/>
      <c r="LRP66" s="186"/>
      <c r="LRQ66" s="186"/>
      <c r="LRR66" s="186"/>
      <c r="LRS66" s="186"/>
      <c r="LRT66" s="186"/>
      <c r="LRU66" s="187"/>
      <c r="LRV66" s="190"/>
      <c r="LRW66" s="186"/>
      <c r="LRX66" s="186"/>
      <c r="LRY66" s="186"/>
      <c r="LRZ66" s="186"/>
      <c r="LSA66" s="191"/>
      <c r="LSB66" s="186"/>
      <c r="LSC66" s="186"/>
      <c r="LSD66" s="186"/>
      <c r="LSE66" s="189"/>
      <c r="LSF66" s="186"/>
      <c r="LSG66" s="186"/>
      <c r="LSH66" s="189"/>
      <c r="LSI66" s="189"/>
      <c r="LSJ66" s="189"/>
      <c r="LSK66" s="192"/>
      <c r="LSL66" s="188"/>
      <c r="LSM66" s="193"/>
      <c r="LSN66" s="183"/>
      <c r="LSO66" s="184"/>
      <c r="LSP66" s="185"/>
      <c r="LSQ66" s="186"/>
      <c r="LSR66" s="186"/>
      <c r="LSS66" s="186"/>
      <c r="LST66" s="186"/>
      <c r="LSU66" s="186"/>
      <c r="LSV66" s="186"/>
      <c r="LSW66" s="186"/>
      <c r="LSX66" s="187"/>
      <c r="LSY66" s="188"/>
      <c r="LSZ66" s="186"/>
      <c r="LTA66" s="189"/>
      <c r="LTB66" s="186"/>
      <c r="LTC66" s="186"/>
      <c r="LTD66" s="186"/>
      <c r="LTE66" s="186"/>
      <c r="LTF66" s="186"/>
      <c r="LTG66" s="186"/>
      <c r="LTH66" s="187"/>
      <c r="LTI66" s="190"/>
      <c r="LTJ66" s="186"/>
      <c r="LTK66" s="186"/>
      <c r="LTL66" s="186"/>
      <c r="LTM66" s="186"/>
      <c r="LTN66" s="191"/>
      <c r="LTO66" s="186"/>
      <c r="LTP66" s="186"/>
      <c r="LTQ66" s="186"/>
      <c r="LTR66" s="189"/>
      <c r="LTS66" s="186"/>
      <c r="LTT66" s="186"/>
      <c r="LTU66" s="189"/>
      <c r="LTV66" s="189"/>
      <c r="LTW66" s="189"/>
      <c r="LTX66" s="192"/>
      <c r="LTY66" s="188"/>
      <c r="LTZ66" s="193"/>
      <c r="LUA66" s="183"/>
      <c r="LUB66" s="184"/>
      <c r="LUC66" s="185"/>
      <c r="LUD66" s="186"/>
      <c r="LUE66" s="186"/>
      <c r="LUF66" s="186"/>
      <c r="LUG66" s="186"/>
      <c r="LUH66" s="186"/>
      <c r="LUI66" s="186"/>
      <c r="LUJ66" s="186"/>
      <c r="LUK66" s="187"/>
      <c r="LUL66" s="188"/>
      <c r="LUM66" s="186"/>
      <c r="LUN66" s="189"/>
      <c r="LUO66" s="186"/>
      <c r="LUP66" s="186"/>
      <c r="LUQ66" s="186"/>
      <c r="LUR66" s="186"/>
      <c r="LUS66" s="186"/>
      <c r="LUT66" s="186"/>
      <c r="LUU66" s="187"/>
      <c r="LUV66" s="190"/>
      <c r="LUW66" s="186"/>
      <c r="LUX66" s="186"/>
      <c r="LUY66" s="186"/>
      <c r="LUZ66" s="186"/>
      <c r="LVA66" s="191"/>
      <c r="LVB66" s="186"/>
      <c r="LVC66" s="186"/>
      <c r="LVD66" s="186"/>
      <c r="LVE66" s="189"/>
      <c r="LVF66" s="186"/>
      <c r="LVG66" s="186"/>
      <c r="LVH66" s="189"/>
      <c r="LVI66" s="189"/>
      <c r="LVJ66" s="189"/>
      <c r="LVK66" s="192"/>
      <c r="LVL66" s="188"/>
      <c r="LVM66" s="193"/>
      <c r="LVN66" s="183"/>
      <c r="LVO66" s="184"/>
      <c r="LVP66" s="185"/>
      <c r="LVQ66" s="186"/>
      <c r="LVR66" s="186"/>
      <c r="LVS66" s="186"/>
      <c r="LVT66" s="186"/>
      <c r="LVU66" s="186"/>
      <c r="LVV66" s="186"/>
      <c r="LVW66" s="186"/>
      <c r="LVX66" s="187"/>
      <c r="LVY66" s="188"/>
      <c r="LVZ66" s="186"/>
      <c r="LWA66" s="189"/>
      <c r="LWB66" s="186"/>
      <c r="LWC66" s="186"/>
      <c r="LWD66" s="186"/>
      <c r="LWE66" s="186"/>
      <c r="LWF66" s="186"/>
      <c r="LWG66" s="186"/>
      <c r="LWH66" s="187"/>
      <c r="LWI66" s="190"/>
      <c r="LWJ66" s="186"/>
      <c r="LWK66" s="186"/>
      <c r="LWL66" s="186"/>
      <c r="LWM66" s="186"/>
      <c r="LWN66" s="191"/>
      <c r="LWO66" s="186"/>
      <c r="LWP66" s="186"/>
      <c r="LWQ66" s="186"/>
      <c r="LWR66" s="189"/>
      <c r="LWS66" s="186"/>
      <c r="LWT66" s="186"/>
      <c r="LWU66" s="189"/>
      <c r="LWV66" s="189"/>
      <c r="LWW66" s="189"/>
      <c r="LWX66" s="192"/>
      <c r="LWY66" s="188"/>
      <c r="LWZ66" s="193"/>
      <c r="LXA66" s="183"/>
      <c r="LXB66" s="184"/>
      <c r="LXC66" s="185"/>
      <c r="LXD66" s="186"/>
      <c r="LXE66" s="186"/>
      <c r="LXF66" s="186"/>
      <c r="LXG66" s="186"/>
      <c r="LXH66" s="186"/>
      <c r="LXI66" s="186"/>
      <c r="LXJ66" s="186"/>
      <c r="LXK66" s="187"/>
      <c r="LXL66" s="188"/>
      <c r="LXM66" s="186"/>
      <c r="LXN66" s="189"/>
      <c r="LXO66" s="186"/>
      <c r="LXP66" s="186"/>
      <c r="LXQ66" s="186"/>
      <c r="LXR66" s="186"/>
      <c r="LXS66" s="186"/>
      <c r="LXT66" s="186"/>
      <c r="LXU66" s="187"/>
      <c r="LXV66" s="190"/>
      <c r="LXW66" s="186"/>
      <c r="LXX66" s="186"/>
      <c r="LXY66" s="186"/>
      <c r="LXZ66" s="186"/>
      <c r="LYA66" s="191"/>
      <c r="LYB66" s="186"/>
      <c r="LYC66" s="186"/>
      <c r="LYD66" s="186"/>
      <c r="LYE66" s="189"/>
      <c r="LYF66" s="186"/>
      <c r="LYG66" s="186"/>
      <c r="LYH66" s="189"/>
      <c r="LYI66" s="189"/>
      <c r="LYJ66" s="189"/>
      <c r="LYK66" s="192"/>
      <c r="LYL66" s="188"/>
      <c r="LYM66" s="193"/>
      <c r="LYN66" s="183"/>
      <c r="LYO66" s="184"/>
      <c r="LYP66" s="185"/>
      <c r="LYQ66" s="186"/>
      <c r="LYR66" s="186"/>
      <c r="LYS66" s="186"/>
      <c r="LYT66" s="186"/>
      <c r="LYU66" s="186"/>
      <c r="LYV66" s="186"/>
      <c r="LYW66" s="186"/>
      <c r="LYX66" s="187"/>
      <c r="LYY66" s="188"/>
      <c r="LYZ66" s="186"/>
      <c r="LZA66" s="189"/>
      <c r="LZB66" s="186"/>
      <c r="LZC66" s="186"/>
      <c r="LZD66" s="186"/>
      <c r="LZE66" s="186"/>
      <c r="LZF66" s="186"/>
      <c r="LZG66" s="186"/>
      <c r="LZH66" s="187"/>
      <c r="LZI66" s="190"/>
      <c r="LZJ66" s="186"/>
      <c r="LZK66" s="186"/>
      <c r="LZL66" s="186"/>
      <c r="LZM66" s="186"/>
      <c r="LZN66" s="191"/>
      <c r="LZO66" s="186"/>
      <c r="LZP66" s="186"/>
      <c r="LZQ66" s="186"/>
      <c r="LZR66" s="189"/>
      <c r="LZS66" s="186"/>
      <c r="LZT66" s="186"/>
      <c r="LZU66" s="189"/>
      <c r="LZV66" s="189"/>
      <c r="LZW66" s="189"/>
      <c r="LZX66" s="192"/>
      <c r="LZY66" s="188"/>
      <c r="LZZ66" s="193"/>
      <c r="MAA66" s="183"/>
      <c r="MAB66" s="184"/>
      <c r="MAC66" s="185"/>
      <c r="MAD66" s="186"/>
      <c r="MAE66" s="186"/>
      <c r="MAF66" s="186"/>
      <c r="MAG66" s="186"/>
      <c r="MAH66" s="186"/>
      <c r="MAI66" s="186"/>
      <c r="MAJ66" s="186"/>
      <c r="MAK66" s="187"/>
      <c r="MAL66" s="188"/>
      <c r="MAM66" s="186"/>
      <c r="MAN66" s="189"/>
      <c r="MAO66" s="186"/>
      <c r="MAP66" s="186"/>
      <c r="MAQ66" s="186"/>
      <c r="MAR66" s="186"/>
      <c r="MAS66" s="186"/>
      <c r="MAT66" s="186"/>
      <c r="MAU66" s="187"/>
      <c r="MAV66" s="190"/>
      <c r="MAW66" s="186"/>
      <c r="MAX66" s="186"/>
      <c r="MAY66" s="186"/>
      <c r="MAZ66" s="186"/>
      <c r="MBA66" s="191"/>
      <c r="MBB66" s="186"/>
      <c r="MBC66" s="186"/>
      <c r="MBD66" s="186"/>
      <c r="MBE66" s="189"/>
      <c r="MBF66" s="186"/>
      <c r="MBG66" s="186"/>
      <c r="MBH66" s="189"/>
      <c r="MBI66" s="189"/>
      <c r="MBJ66" s="189"/>
      <c r="MBK66" s="192"/>
      <c r="MBL66" s="188"/>
      <c r="MBM66" s="193"/>
      <c r="MBN66" s="183"/>
      <c r="MBO66" s="184"/>
      <c r="MBP66" s="185"/>
      <c r="MBQ66" s="186"/>
      <c r="MBR66" s="186"/>
      <c r="MBS66" s="186"/>
      <c r="MBT66" s="186"/>
      <c r="MBU66" s="186"/>
      <c r="MBV66" s="186"/>
      <c r="MBW66" s="186"/>
      <c r="MBX66" s="187"/>
      <c r="MBY66" s="188"/>
      <c r="MBZ66" s="186"/>
      <c r="MCA66" s="189"/>
      <c r="MCB66" s="186"/>
      <c r="MCC66" s="186"/>
      <c r="MCD66" s="186"/>
      <c r="MCE66" s="186"/>
      <c r="MCF66" s="186"/>
      <c r="MCG66" s="186"/>
      <c r="MCH66" s="187"/>
      <c r="MCI66" s="190"/>
      <c r="MCJ66" s="186"/>
      <c r="MCK66" s="186"/>
      <c r="MCL66" s="186"/>
      <c r="MCM66" s="186"/>
      <c r="MCN66" s="191"/>
      <c r="MCO66" s="186"/>
      <c r="MCP66" s="186"/>
      <c r="MCQ66" s="186"/>
      <c r="MCR66" s="189"/>
      <c r="MCS66" s="186"/>
      <c r="MCT66" s="186"/>
      <c r="MCU66" s="189"/>
      <c r="MCV66" s="189"/>
      <c r="MCW66" s="189"/>
      <c r="MCX66" s="192"/>
      <c r="MCY66" s="188"/>
      <c r="MCZ66" s="193"/>
      <c r="MDA66" s="183"/>
      <c r="MDB66" s="184"/>
      <c r="MDC66" s="185"/>
      <c r="MDD66" s="186"/>
      <c r="MDE66" s="186"/>
      <c r="MDF66" s="186"/>
      <c r="MDG66" s="186"/>
      <c r="MDH66" s="186"/>
      <c r="MDI66" s="186"/>
      <c r="MDJ66" s="186"/>
      <c r="MDK66" s="187"/>
      <c r="MDL66" s="188"/>
      <c r="MDM66" s="186"/>
      <c r="MDN66" s="189"/>
      <c r="MDO66" s="186"/>
      <c r="MDP66" s="186"/>
      <c r="MDQ66" s="186"/>
      <c r="MDR66" s="186"/>
      <c r="MDS66" s="186"/>
      <c r="MDT66" s="186"/>
      <c r="MDU66" s="187"/>
      <c r="MDV66" s="190"/>
      <c r="MDW66" s="186"/>
      <c r="MDX66" s="186"/>
      <c r="MDY66" s="186"/>
      <c r="MDZ66" s="186"/>
      <c r="MEA66" s="191"/>
      <c r="MEB66" s="186"/>
      <c r="MEC66" s="186"/>
      <c r="MED66" s="186"/>
      <c r="MEE66" s="189"/>
      <c r="MEF66" s="186"/>
      <c r="MEG66" s="186"/>
      <c r="MEH66" s="189"/>
      <c r="MEI66" s="189"/>
      <c r="MEJ66" s="189"/>
      <c r="MEK66" s="192"/>
      <c r="MEL66" s="188"/>
      <c r="MEM66" s="193"/>
      <c r="MEN66" s="183"/>
      <c r="MEO66" s="184"/>
      <c r="MEP66" s="185"/>
      <c r="MEQ66" s="186"/>
      <c r="MER66" s="186"/>
      <c r="MES66" s="186"/>
      <c r="MET66" s="186"/>
      <c r="MEU66" s="186"/>
      <c r="MEV66" s="186"/>
      <c r="MEW66" s="186"/>
      <c r="MEX66" s="187"/>
      <c r="MEY66" s="188"/>
      <c r="MEZ66" s="186"/>
      <c r="MFA66" s="189"/>
      <c r="MFB66" s="186"/>
      <c r="MFC66" s="186"/>
      <c r="MFD66" s="186"/>
      <c r="MFE66" s="186"/>
      <c r="MFF66" s="186"/>
      <c r="MFG66" s="186"/>
      <c r="MFH66" s="187"/>
      <c r="MFI66" s="190"/>
      <c r="MFJ66" s="186"/>
      <c r="MFK66" s="186"/>
      <c r="MFL66" s="186"/>
      <c r="MFM66" s="186"/>
      <c r="MFN66" s="191"/>
      <c r="MFO66" s="186"/>
      <c r="MFP66" s="186"/>
      <c r="MFQ66" s="186"/>
      <c r="MFR66" s="189"/>
      <c r="MFS66" s="186"/>
      <c r="MFT66" s="186"/>
      <c r="MFU66" s="189"/>
      <c r="MFV66" s="189"/>
      <c r="MFW66" s="189"/>
      <c r="MFX66" s="192"/>
      <c r="MFY66" s="188"/>
      <c r="MFZ66" s="193"/>
      <c r="MGA66" s="183"/>
      <c r="MGB66" s="184"/>
      <c r="MGC66" s="185"/>
      <c r="MGD66" s="186"/>
      <c r="MGE66" s="186"/>
      <c r="MGF66" s="186"/>
      <c r="MGG66" s="186"/>
      <c r="MGH66" s="186"/>
      <c r="MGI66" s="186"/>
      <c r="MGJ66" s="186"/>
      <c r="MGK66" s="187"/>
      <c r="MGL66" s="188"/>
      <c r="MGM66" s="186"/>
      <c r="MGN66" s="189"/>
      <c r="MGO66" s="186"/>
      <c r="MGP66" s="186"/>
      <c r="MGQ66" s="186"/>
      <c r="MGR66" s="186"/>
      <c r="MGS66" s="186"/>
      <c r="MGT66" s="186"/>
      <c r="MGU66" s="187"/>
      <c r="MGV66" s="190"/>
      <c r="MGW66" s="186"/>
      <c r="MGX66" s="186"/>
      <c r="MGY66" s="186"/>
      <c r="MGZ66" s="186"/>
      <c r="MHA66" s="191"/>
      <c r="MHB66" s="186"/>
      <c r="MHC66" s="186"/>
      <c r="MHD66" s="186"/>
      <c r="MHE66" s="189"/>
      <c r="MHF66" s="186"/>
      <c r="MHG66" s="186"/>
      <c r="MHH66" s="189"/>
      <c r="MHI66" s="189"/>
      <c r="MHJ66" s="189"/>
      <c r="MHK66" s="192"/>
      <c r="MHL66" s="188"/>
      <c r="MHM66" s="193"/>
      <c r="MHN66" s="183"/>
      <c r="MHO66" s="184"/>
      <c r="MHP66" s="185"/>
      <c r="MHQ66" s="186"/>
      <c r="MHR66" s="186"/>
      <c r="MHS66" s="186"/>
      <c r="MHT66" s="186"/>
      <c r="MHU66" s="186"/>
      <c r="MHV66" s="186"/>
      <c r="MHW66" s="186"/>
      <c r="MHX66" s="187"/>
      <c r="MHY66" s="188"/>
      <c r="MHZ66" s="186"/>
      <c r="MIA66" s="189"/>
      <c r="MIB66" s="186"/>
      <c r="MIC66" s="186"/>
      <c r="MID66" s="186"/>
      <c r="MIE66" s="186"/>
      <c r="MIF66" s="186"/>
      <c r="MIG66" s="186"/>
      <c r="MIH66" s="187"/>
      <c r="MII66" s="190"/>
      <c r="MIJ66" s="186"/>
      <c r="MIK66" s="186"/>
      <c r="MIL66" s="186"/>
      <c r="MIM66" s="186"/>
      <c r="MIN66" s="191"/>
      <c r="MIO66" s="186"/>
      <c r="MIP66" s="186"/>
      <c r="MIQ66" s="186"/>
      <c r="MIR66" s="189"/>
      <c r="MIS66" s="186"/>
      <c r="MIT66" s="186"/>
      <c r="MIU66" s="189"/>
      <c r="MIV66" s="189"/>
      <c r="MIW66" s="189"/>
      <c r="MIX66" s="192"/>
      <c r="MIY66" s="188"/>
      <c r="MIZ66" s="193"/>
      <c r="MJA66" s="183"/>
      <c r="MJB66" s="184"/>
      <c r="MJC66" s="185"/>
      <c r="MJD66" s="186"/>
      <c r="MJE66" s="186"/>
      <c r="MJF66" s="186"/>
      <c r="MJG66" s="186"/>
      <c r="MJH66" s="186"/>
      <c r="MJI66" s="186"/>
      <c r="MJJ66" s="186"/>
      <c r="MJK66" s="187"/>
      <c r="MJL66" s="188"/>
      <c r="MJM66" s="186"/>
      <c r="MJN66" s="189"/>
      <c r="MJO66" s="186"/>
      <c r="MJP66" s="186"/>
      <c r="MJQ66" s="186"/>
      <c r="MJR66" s="186"/>
      <c r="MJS66" s="186"/>
      <c r="MJT66" s="186"/>
      <c r="MJU66" s="187"/>
      <c r="MJV66" s="190"/>
      <c r="MJW66" s="186"/>
      <c r="MJX66" s="186"/>
      <c r="MJY66" s="186"/>
      <c r="MJZ66" s="186"/>
      <c r="MKA66" s="191"/>
      <c r="MKB66" s="186"/>
      <c r="MKC66" s="186"/>
      <c r="MKD66" s="186"/>
      <c r="MKE66" s="189"/>
      <c r="MKF66" s="186"/>
      <c r="MKG66" s="186"/>
      <c r="MKH66" s="189"/>
      <c r="MKI66" s="189"/>
      <c r="MKJ66" s="189"/>
      <c r="MKK66" s="192"/>
      <c r="MKL66" s="188"/>
      <c r="MKM66" s="193"/>
      <c r="MKN66" s="183"/>
      <c r="MKO66" s="184"/>
      <c r="MKP66" s="185"/>
      <c r="MKQ66" s="186"/>
      <c r="MKR66" s="186"/>
      <c r="MKS66" s="186"/>
      <c r="MKT66" s="186"/>
      <c r="MKU66" s="186"/>
      <c r="MKV66" s="186"/>
      <c r="MKW66" s="186"/>
      <c r="MKX66" s="187"/>
      <c r="MKY66" s="188"/>
      <c r="MKZ66" s="186"/>
      <c r="MLA66" s="189"/>
      <c r="MLB66" s="186"/>
      <c r="MLC66" s="186"/>
      <c r="MLD66" s="186"/>
      <c r="MLE66" s="186"/>
      <c r="MLF66" s="186"/>
      <c r="MLG66" s="186"/>
      <c r="MLH66" s="187"/>
      <c r="MLI66" s="190"/>
      <c r="MLJ66" s="186"/>
      <c r="MLK66" s="186"/>
      <c r="MLL66" s="186"/>
      <c r="MLM66" s="186"/>
      <c r="MLN66" s="191"/>
      <c r="MLO66" s="186"/>
      <c r="MLP66" s="186"/>
      <c r="MLQ66" s="186"/>
      <c r="MLR66" s="189"/>
      <c r="MLS66" s="186"/>
      <c r="MLT66" s="186"/>
      <c r="MLU66" s="189"/>
      <c r="MLV66" s="189"/>
      <c r="MLW66" s="189"/>
      <c r="MLX66" s="192"/>
      <c r="MLY66" s="188"/>
      <c r="MLZ66" s="193"/>
      <c r="MMA66" s="183"/>
      <c r="MMB66" s="184"/>
      <c r="MMC66" s="185"/>
      <c r="MMD66" s="186"/>
      <c r="MME66" s="186"/>
      <c r="MMF66" s="186"/>
      <c r="MMG66" s="186"/>
      <c r="MMH66" s="186"/>
      <c r="MMI66" s="186"/>
      <c r="MMJ66" s="186"/>
      <c r="MMK66" s="187"/>
      <c r="MML66" s="188"/>
      <c r="MMM66" s="186"/>
      <c r="MMN66" s="189"/>
      <c r="MMO66" s="186"/>
      <c r="MMP66" s="186"/>
      <c r="MMQ66" s="186"/>
      <c r="MMR66" s="186"/>
      <c r="MMS66" s="186"/>
      <c r="MMT66" s="186"/>
      <c r="MMU66" s="187"/>
      <c r="MMV66" s="190"/>
      <c r="MMW66" s="186"/>
      <c r="MMX66" s="186"/>
      <c r="MMY66" s="186"/>
      <c r="MMZ66" s="186"/>
      <c r="MNA66" s="191"/>
      <c r="MNB66" s="186"/>
      <c r="MNC66" s="186"/>
      <c r="MND66" s="186"/>
      <c r="MNE66" s="189"/>
      <c r="MNF66" s="186"/>
      <c r="MNG66" s="186"/>
      <c r="MNH66" s="189"/>
      <c r="MNI66" s="189"/>
      <c r="MNJ66" s="189"/>
      <c r="MNK66" s="192"/>
      <c r="MNL66" s="188"/>
      <c r="MNM66" s="193"/>
      <c r="MNN66" s="183"/>
      <c r="MNO66" s="184"/>
      <c r="MNP66" s="185"/>
      <c r="MNQ66" s="186"/>
      <c r="MNR66" s="186"/>
      <c r="MNS66" s="186"/>
      <c r="MNT66" s="186"/>
      <c r="MNU66" s="186"/>
      <c r="MNV66" s="186"/>
      <c r="MNW66" s="186"/>
      <c r="MNX66" s="187"/>
      <c r="MNY66" s="188"/>
      <c r="MNZ66" s="186"/>
      <c r="MOA66" s="189"/>
      <c r="MOB66" s="186"/>
      <c r="MOC66" s="186"/>
      <c r="MOD66" s="186"/>
      <c r="MOE66" s="186"/>
      <c r="MOF66" s="186"/>
      <c r="MOG66" s="186"/>
      <c r="MOH66" s="187"/>
      <c r="MOI66" s="190"/>
      <c r="MOJ66" s="186"/>
      <c r="MOK66" s="186"/>
      <c r="MOL66" s="186"/>
      <c r="MOM66" s="186"/>
      <c r="MON66" s="191"/>
      <c r="MOO66" s="186"/>
      <c r="MOP66" s="186"/>
      <c r="MOQ66" s="186"/>
      <c r="MOR66" s="189"/>
      <c r="MOS66" s="186"/>
      <c r="MOT66" s="186"/>
      <c r="MOU66" s="189"/>
      <c r="MOV66" s="189"/>
      <c r="MOW66" s="189"/>
      <c r="MOX66" s="192"/>
      <c r="MOY66" s="188"/>
      <c r="MOZ66" s="193"/>
      <c r="MPA66" s="183"/>
      <c r="MPB66" s="184"/>
      <c r="MPC66" s="185"/>
      <c r="MPD66" s="186"/>
      <c r="MPE66" s="186"/>
      <c r="MPF66" s="186"/>
      <c r="MPG66" s="186"/>
      <c r="MPH66" s="186"/>
      <c r="MPI66" s="186"/>
      <c r="MPJ66" s="186"/>
      <c r="MPK66" s="187"/>
      <c r="MPL66" s="188"/>
      <c r="MPM66" s="186"/>
      <c r="MPN66" s="189"/>
      <c r="MPO66" s="186"/>
      <c r="MPP66" s="186"/>
      <c r="MPQ66" s="186"/>
      <c r="MPR66" s="186"/>
      <c r="MPS66" s="186"/>
      <c r="MPT66" s="186"/>
      <c r="MPU66" s="187"/>
      <c r="MPV66" s="190"/>
      <c r="MPW66" s="186"/>
      <c r="MPX66" s="186"/>
      <c r="MPY66" s="186"/>
      <c r="MPZ66" s="186"/>
      <c r="MQA66" s="191"/>
      <c r="MQB66" s="186"/>
      <c r="MQC66" s="186"/>
      <c r="MQD66" s="186"/>
      <c r="MQE66" s="189"/>
      <c r="MQF66" s="186"/>
      <c r="MQG66" s="186"/>
      <c r="MQH66" s="189"/>
      <c r="MQI66" s="189"/>
      <c r="MQJ66" s="189"/>
      <c r="MQK66" s="192"/>
      <c r="MQL66" s="188"/>
      <c r="MQM66" s="193"/>
      <c r="MQN66" s="183"/>
      <c r="MQO66" s="184"/>
      <c r="MQP66" s="185"/>
      <c r="MQQ66" s="186"/>
      <c r="MQR66" s="186"/>
      <c r="MQS66" s="186"/>
      <c r="MQT66" s="186"/>
      <c r="MQU66" s="186"/>
      <c r="MQV66" s="186"/>
      <c r="MQW66" s="186"/>
      <c r="MQX66" s="187"/>
      <c r="MQY66" s="188"/>
      <c r="MQZ66" s="186"/>
      <c r="MRA66" s="189"/>
      <c r="MRB66" s="186"/>
      <c r="MRC66" s="186"/>
      <c r="MRD66" s="186"/>
      <c r="MRE66" s="186"/>
      <c r="MRF66" s="186"/>
      <c r="MRG66" s="186"/>
      <c r="MRH66" s="187"/>
      <c r="MRI66" s="190"/>
      <c r="MRJ66" s="186"/>
      <c r="MRK66" s="186"/>
      <c r="MRL66" s="186"/>
      <c r="MRM66" s="186"/>
      <c r="MRN66" s="191"/>
      <c r="MRO66" s="186"/>
      <c r="MRP66" s="186"/>
      <c r="MRQ66" s="186"/>
      <c r="MRR66" s="189"/>
      <c r="MRS66" s="186"/>
      <c r="MRT66" s="186"/>
      <c r="MRU66" s="189"/>
      <c r="MRV66" s="189"/>
      <c r="MRW66" s="189"/>
      <c r="MRX66" s="192"/>
      <c r="MRY66" s="188"/>
      <c r="MRZ66" s="193"/>
      <c r="MSA66" s="183"/>
      <c r="MSB66" s="184"/>
      <c r="MSC66" s="185"/>
      <c r="MSD66" s="186"/>
      <c r="MSE66" s="186"/>
      <c r="MSF66" s="186"/>
      <c r="MSG66" s="186"/>
      <c r="MSH66" s="186"/>
      <c r="MSI66" s="186"/>
      <c r="MSJ66" s="186"/>
      <c r="MSK66" s="187"/>
      <c r="MSL66" s="188"/>
      <c r="MSM66" s="186"/>
      <c r="MSN66" s="189"/>
      <c r="MSO66" s="186"/>
      <c r="MSP66" s="186"/>
      <c r="MSQ66" s="186"/>
      <c r="MSR66" s="186"/>
      <c r="MSS66" s="186"/>
      <c r="MST66" s="186"/>
      <c r="MSU66" s="187"/>
      <c r="MSV66" s="190"/>
      <c r="MSW66" s="186"/>
      <c r="MSX66" s="186"/>
      <c r="MSY66" s="186"/>
      <c r="MSZ66" s="186"/>
      <c r="MTA66" s="191"/>
      <c r="MTB66" s="186"/>
      <c r="MTC66" s="186"/>
      <c r="MTD66" s="186"/>
      <c r="MTE66" s="189"/>
      <c r="MTF66" s="186"/>
      <c r="MTG66" s="186"/>
      <c r="MTH66" s="189"/>
      <c r="MTI66" s="189"/>
      <c r="MTJ66" s="189"/>
      <c r="MTK66" s="192"/>
      <c r="MTL66" s="188"/>
      <c r="MTM66" s="193"/>
      <c r="MTN66" s="183"/>
      <c r="MTO66" s="184"/>
      <c r="MTP66" s="185"/>
      <c r="MTQ66" s="186"/>
      <c r="MTR66" s="186"/>
      <c r="MTS66" s="186"/>
      <c r="MTT66" s="186"/>
      <c r="MTU66" s="186"/>
      <c r="MTV66" s="186"/>
      <c r="MTW66" s="186"/>
      <c r="MTX66" s="187"/>
      <c r="MTY66" s="188"/>
      <c r="MTZ66" s="186"/>
      <c r="MUA66" s="189"/>
      <c r="MUB66" s="186"/>
      <c r="MUC66" s="186"/>
      <c r="MUD66" s="186"/>
      <c r="MUE66" s="186"/>
      <c r="MUF66" s="186"/>
      <c r="MUG66" s="186"/>
      <c r="MUH66" s="187"/>
      <c r="MUI66" s="190"/>
      <c r="MUJ66" s="186"/>
      <c r="MUK66" s="186"/>
      <c r="MUL66" s="186"/>
      <c r="MUM66" s="186"/>
      <c r="MUN66" s="191"/>
      <c r="MUO66" s="186"/>
      <c r="MUP66" s="186"/>
      <c r="MUQ66" s="186"/>
      <c r="MUR66" s="189"/>
      <c r="MUS66" s="186"/>
      <c r="MUT66" s="186"/>
      <c r="MUU66" s="189"/>
      <c r="MUV66" s="189"/>
      <c r="MUW66" s="189"/>
      <c r="MUX66" s="192"/>
      <c r="MUY66" s="188"/>
      <c r="MUZ66" s="193"/>
      <c r="MVA66" s="183"/>
      <c r="MVB66" s="184"/>
      <c r="MVC66" s="185"/>
      <c r="MVD66" s="186"/>
      <c r="MVE66" s="186"/>
      <c r="MVF66" s="186"/>
      <c r="MVG66" s="186"/>
      <c r="MVH66" s="186"/>
      <c r="MVI66" s="186"/>
      <c r="MVJ66" s="186"/>
      <c r="MVK66" s="187"/>
      <c r="MVL66" s="188"/>
      <c r="MVM66" s="186"/>
      <c r="MVN66" s="189"/>
      <c r="MVO66" s="186"/>
      <c r="MVP66" s="186"/>
      <c r="MVQ66" s="186"/>
      <c r="MVR66" s="186"/>
      <c r="MVS66" s="186"/>
      <c r="MVT66" s="186"/>
      <c r="MVU66" s="187"/>
      <c r="MVV66" s="190"/>
      <c r="MVW66" s="186"/>
      <c r="MVX66" s="186"/>
      <c r="MVY66" s="186"/>
      <c r="MVZ66" s="186"/>
      <c r="MWA66" s="191"/>
      <c r="MWB66" s="186"/>
      <c r="MWC66" s="186"/>
      <c r="MWD66" s="186"/>
      <c r="MWE66" s="189"/>
      <c r="MWF66" s="186"/>
      <c r="MWG66" s="186"/>
      <c r="MWH66" s="189"/>
      <c r="MWI66" s="189"/>
      <c r="MWJ66" s="189"/>
      <c r="MWK66" s="192"/>
      <c r="MWL66" s="188"/>
      <c r="MWM66" s="193"/>
      <c r="MWN66" s="183"/>
      <c r="MWO66" s="184"/>
      <c r="MWP66" s="185"/>
      <c r="MWQ66" s="186"/>
      <c r="MWR66" s="186"/>
      <c r="MWS66" s="186"/>
      <c r="MWT66" s="186"/>
      <c r="MWU66" s="186"/>
      <c r="MWV66" s="186"/>
      <c r="MWW66" s="186"/>
      <c r="MWX66" s="187"/>
      <c r="MWY66" s="188"/>
      <c r="MWZ66" s="186"/>
      <c r="MXA66" s="189"/>
      <c r="MXB66" s="186"/>
      <c r="MXC66" s="186"/>
      <c r="MXD66" s="186"/>
      <c r="MXE66" s="186"/>
      <c r="MXF66" s="186"/>
      <c r="MXG66" s="186"/>
      <c r="MXH66" s="187"/>
      <c r="MXI66" s="190"/>
      <c r="MXJ66" s="186"/>
      <c r="MXK66" s="186"/>
      <c r="MXL66" s="186"/>
      <c r="MXM66" s="186"/>
      <c r="MXN66" s="191"/>
      <c r="MXO66" s="186"/>
      <c r="MXP66" s="186"/>
      <c r="MXQ66" s="186"/>
      <c r="MXR66" s="189"/>
      <c r="MXS66" s="186"/>
      <c r="MXT66" s="186"/>
      <c r="MXU66" s="189"/>
      <c r="MXV66" s="189"/>
      <c r="MXW66" s="189"/>
      <c r="MXX66" s="192"/>
      <c r="MXY66" s="188"/>
      <c r="MXZ66" s="193"/>
      <c r="MYA66" s="183"/>
      <c r="MYB66" s="184"/>
      <c r="MYC66" s="185"/>
      <c r="MYD66" s="186"/>
      <c r="MYE66" s="186"/>
      <c r="MYF66" s="186"/>
      <c r="MYG66" s="186"/>
      <c r="MYH66" s="186"/>
      <c r="MYI66" s="186"/>
      <c r="MYJ66" s="186"/>
      <c r="MYK66" s="187"/>
      <c r="MYL66" s="188"/>
      <c r="MYM66" s="186"/>
      <c r="MYN66" s="189"/>
      <c r="MYO66" s="186"/>
      <c r="MYP66" s="186"/>
      <c r="MYQ66" s="186"/>
      <c r="MYR66" s="186"/>
      <c r="MYS66" s="186"/>
      <c r="MYT66" s="186"/>
      <c r="MYU66" s="187"/>
      <c r="MYV66" s="190"/>
      <c r="MYW66" s="186"/>
      <c r="MYX66" s="186"/>
      <c r="MYY66" s="186"/>
      <c r="MYZ66" s="186"/>
      <c r="MZA66" s="191"/>
      <c r="MZB66" s="186"/>
      <c r="MZC66" s="186"/>
      <c r="MZD66" s="186"/>
      <c r="MZE66" s="189"/>
      <c r="MZF66" s="186"/>
      <c r="MZG66" s="186"/>
      <c r="MZH66" s="189"/>
      <c r="MZI66" s="189"/>
      <c r="MZJ66" s="189"/>
      <c r="MZK66" s="192"/>
      <c r="MZL66" s="188"/>
      <c r="MZM66" s="193"/>
      <c r="MZN66" s="183"/>
      <c r="MZO66" s="184"/>
      <c r="MZP66" s="185"/>
      <c r="MZQ66" s="186"/>
      <c r="MZR66" s="186"/>
      <c r="MZS66" s="186"/>
      <c r="MZT66" s="186"/>
      <c r="MZU66" s="186"/>
      <c r="MZV66" s="186"/>
      <c r="MZW66" s="186"/>
      <c r="MZX66" s="187"/>
      <c r="MZY66" s="188"/>
      <c r="MZZ66" s="186"/>
      <c r="NAA66" s="189"/>
      <c r="NAB66" s="186"/>
      <c r="NAC66" s="186"/>
      <c r="NAD66" s="186"/>
      <c r="NAE66" s="186"/>
      <c r="NAF66" s="186"/>
      <c r="NAG66" s="186"/>
      <c r="NAH66" s="187"/>
      <c r="NAI66" s="190"/>
      <c r="NAJ66" s="186"/>
      <c r="NAK66" s="186"/>
      <c r="NAL66" s="186"/>
      <c r="NAM66" s="186"/>
      <c r="NAN66" s="191"/>
      <c r="NAO66" s="186"/>
      <c r="NAP66" s="186"/>
      <c r="NAQ66" s="186"/>
      <c r="NAR66" s="189"/>
      <c r="NAS66" s="186"/>
      <c r="NAT66" s="186"/>
      <c r="NAU66" s="189"/>
      <c r="NAV66" s="189"/>
      <c r="NAW66" s="189"/>
      <c r="NAX66" s="192"/>
      <c r="NAY66" s="188"/>
      <c r="NAZ66" s="193"/>
      <c r="NBA66" s="183"/>
      <c r="NBB66" s="184"/>
      <c r="NBC66" s="185"/>
      <c r="NBD66" s="186"/>
      <c r="NBE66" s="186"/>
      <c r="NBF66" s="186"/>
      <c r="NBG66" s="186"/>
      <c r="NBH66" s="186"/>
      <c r="NBI66" s="186"/>
      <c r="NBJ66" s="186"/>
      <c r="NBK66" s="187"/>
      <c r="NBL66" s="188"/>
      <c r="NBM66" s="186"/>
      <c r="NBN66" s="189"/>
      <c r="NBO66" s="186"/>
      <c r="NBP66" s="186"/>
      <c r="NBQ66" s="186"/>
      <c r="NBR66" s="186"/>
      <c r="NBS66" s="186"/>
      <c r="NBT66" s="186"/>
      <c r="NBU66" s="187"/>
      <c r="NBV66" s="190"/>
      <c r="NBW66" s="186"/>
      <c r="NBX66" s="186"/>
      <c r="NBY66" s="186"/>
      <c r="NBZ66" s="186"/>
      <c r="NCA66" s="191"/>
      <c r="NCB66" s="186"/>
      <c r="NCC66" s="186"/>
      <c r="NCD66" s="186"/>
      <c r="NCE66" s="189"/>
      <c r="NCF66" s="186"/>
      <c r="NCG66" s="186"/>
      <c r="NCH66" s="189"/>
      <c r="NCI66" s="189"/>
      <c r="NCJ66" s="189"/>
      <c r="NCK66" s="192"/>
      <c r="NCL66" s="188"/>
      <c r="NCM66" s="193"/>
      <c r="NCN66" s="183"/>
      <c r="NCO66" s="184"/>
      <c r="NCP66" s="185"/>
      <c r="NCQ66" s="186"/>
      <c r="NCR66" s="186"/>
      <c r="NCS66" s="186"/>
      <c r="NCT66" s="186"/>
      <c r="NCU66" s="186"/>
      <c r="NCV66" s="186"/>
      <c r="NCW66" s="186"/>
      <c r="NCX66" s="187"/>
      <c r="NCY66" s="188"/>
      <c r="NCZ66" s="186"/>
      <c r="NDA66" s="189"/>
      <c r="NDB66" s="186"/>
      <c r="NDC66" s="186"/>
      <c r="NDD66" s="186"/>
      <c r="NDE66" s="186"/>
      <c r="NDF66" s="186"/>
      <c r="NDG66" s="186"/>
      <c r="NDH66" s="187"/>
      <c r="NDI66" s="190"/>
      <c r="NDJ66" s="186"/>
      <c r="NDK66" s="186"/>
      <c r="NDL66" s="186"/>
      <c r="NDM66" s="186"/>
      <c r="NDN66" s="191"/>
      <c r="NDO66" s="186"/>
      <c r="NDP66" s="186"/>
      <c r="NDQ66" s="186"/>
      <c r="NDR66" s="189"/>
      <c r="NDS66" s="186"/>
      <c r="NDT66" s="186"/>
      <c r="NDU66" s="189"/>
      <c r="NDV66" s="189"/>
      <c r="NDW66" s="189"/>
      <c r="NDX66" s="192"/>
      <c r="NDY66" s="188"/>
      <c r="NDZ66" s="193"/>
      <c r="NEA66" s="183"/>
      <c r="NEB66" s="184"/>
      <c r="NEC66" s="185"/>
      <c r="NED66" s="186"/>
      <c r="NEE66" s="186"/>
      <c r="NEF66" s="186"/>
      <c r="NEG66" s="186"/>
      <c r="NEH66" s="186"/>
      <c r="NEI66" s="186"/>
      <c r="NEJ66" s="186"/>
      <c r="NEK66" s="187"/>
      <c r="NEL66" s="188"/>
      <c r="NEM66" s="186"/>
      <c r="NEN66" s="189"/>
      <c r="NEO66" s="186"/>
      <c r="NEP66" s="186"/>
      <c r="NEQ66" s="186"/>
      <c r="NER66" s="186"/>
      <c r="NES66" s="186"/>
      <c r="NET66" s="186"/>
      <c r="NEU66" s="187"/>
      <c r="NEV66" s="190"/>
      <c r="NEW66" s="186"/>
      <c r="NEX66" s="186"/>
      <c r="NEY66" s="186"/>
      <c r="NEZ66" s="186"/>
      <c r="NFA66" s="191"/>
      <c r="NFB66" s="186"/>
      <c r="NFC66" s="186"/>
      <c r="NFD66" s="186"/>
      <c r="NFE66" s="189"/>
      <c r="NFF66" s="186"/>
      <c r="NFG66" s="186"/>
      <c r="NFH66" s="189"/>
      <c r="NFI66" s="189"/>
      <c r="NFJ66" s="189"/>
      <c r="NFK66" s="192"/>
      <c r="NFL66" s="188"/>
      <c r="NFM66" s="193"/>
      <c r="NFN66" s="183"/>
      <c r="NFO66" s="184"/>
      <c r="NFP66" s="185"/>
      <c r="NFQ66" s="186"/>
      <c r="NFR66" s="186"/>
      <c r="NFS66" s="186"/>
      <c r="NFT66" s="186"/>
      <c r="NFU66" s="186"/>
      <c r="NFV66" s="186"/>
      <c r="NFW66" s="186"/>
      <c r="NFX66" s="187"/>
      <c r="NFY66" s="188"/>
      <c r="NFZ66" s="186"/>
      <c r="NGA66" s="189"/>
      <c r="NGB66" s="186"/>
      <c r="NGC66" s="186"/>
      <c r="NGD66" s="186"/>
      <c r="NGE66" s="186"/>
      <c r="NGF66" s="186"/>
      <c r="NGG66" s="186"/>
      <c r="NGH66" s="187"/>
      <c r="NGI66" s="190"/>
      <c r="NGJ66" s="186"/>
      <c r="NGK66" s="186"/>
      <c r="NGL66" s="186"/>
      <c r="NGM66" s="186"/>
      <c r="NGN66" s="191"/>
      <c r="NGO66" s="186"/>
      <c r="NGP66" s="186"/>
      <c r="NGQ66" s="186"/>
      <c r="NGR66" s="189"/>
      <c r="NGS66" s="186"/>
      <c r="NGT66" s="186"/>
      <c r="NGU66" s="189"/>
      <c r="NGV66" s="189"/>
      <c r="NGW66" s="189"/>
      <c r="NGX66" s="192"/>
      <c r="NGY66" s="188"/>
      <c r="NGZ66" s="193"/>
      <c r="NHA66" s="183"/>
      <c r="NHB66" s="184"/>
      <c r="NHC66" s="185"/>
      <c r="NHD66" s="186"/>
      <c r="NHE66" s="186"/>
      <c r="NHF66" s="186"/>
      <c r="NHG66" s="186"/>
      <c r="NHH66" s="186"/>
      <c r="NHI66" s="186"/>
      <c r="NHJ66" s="186"/>
      <c r="NHK66" s="187"/>
      <c r="NHL66" s="188"/>
      <c r="NHM66" s="186"/>
      <c r="NHN66" s="189"/>
      <c r="NHO66" s="186"/>
      <c r="NHP66" s="186"/>
      <c r="NHQ66" s="186"/>
      <c r="NHR66" s="186"/>
      <c r="NHS66" s="186"/>
      <c r="NHT66" s="186"/>
      <c r="NHU66" s="187"/>
      <c r="NHV66" s="190"/>
      <c r="NHW66" s="186"/>
      <c r="NHX66" s="186"/>
      <c r="NHY66" s="186"/>
      <c r="NHZ66" s="186"/>
      <c r="NIA66" s="191"/>
      <c r="NIB66" s="186"/>
      <c r="NIC66" s="186"/>
      <c r="NID66" s="186"/>
      <c r="NIE66" s="189"/>
      <c r="NIF66" s="186"/>
      <c r="NIG66" s="186"/>
      <c r="NIH66" s="189"/>
      <c r="NII66" s="189"/>
      <c r="NIJ66" s="189"/>
      <c r="NIK66" s="192"/>
      <c r="NIL66" s="188"/>
      <c r="NIM66" s="193"/>
      <c r="NIN66" s="183"/>
      <c r="NIO66" s="184"/>
      <c r="NIP66" s="185"/>
      <c r="NIQ66" s="186"/>
      <c r="NIR66" s="186"/>
      <c r="NIS66" s="186"/>
      <c r="NIT66" s="186"/>
      <c r="NIU66" s="186"/>
      <c r="NIV66" s="186"/>
      <c r="NIW66" s="186"/>
      <c r="NIX66" s="187"/>
      <c r="NIY66" s="188"/>
      <c r="NIZ66" s="186"/>
      <c r="NJA66" s="189"/>
      <c r="NJB66" s="186"/>
      <c r="NJC66" s="186"/>
      <c r="NJD66" s="186"/>
      <c r="NJE66" s="186"/>
      <c r="NJF66" s="186"/>
      <c r="NJG66" s="186"/>
      <c r="NJH66" s="187"/>
      <c r="NJI66" s="190"/>
      <c r="NJJ66" s="186"/>
      <c r="NJK66" s="186"/>
      <c r="NJL66" s="186"/>
      <c r="NJM66" s="186"/>
      <c r="NJN66" s="191"/>
      <c r="NJO66" s="186"/>
      <c r="NJP66" s="186"/>
      <c r="NJQ66" s="186"/>
      <c r="NJR66" s="189"/>
      <c r="NJS66" s="186"/>
      <c r="NJT66" s="186"/>
      <c r="NJU66" s="189"/>
      <c r="NJV66" s="189"/>
      <c r="NJW66" s="189"/>
      <c r="NJX66" s="192"/>
      <c r="NJY66" s="188"/>
      <c r="NJZ66" s="193"/>
      <c r="NKA66" s="183"/>
      <c r="NKB66" s="184"/>
      <c r="NKC66" s="185"/>
      <c r="NKD66" s="186"/>
      <c r="NKE66" s="186"/>
      <c r="NKF66" s="186"/>
      <c r="NKG66" s="186"/>
      <c r="NKH66" s="186"/>
      <c r="NKI66" s="186"/>
      <c r="NKJ66" s="186"/>
      <c r="NKK66" s="187"/>
      <c r="NKL66" s="188"/>
      <c r="NKM66" s="186"/>
      <c r="NKN66" s="189"/>
      <c r="NKO66" s="186"/>
      <c r="NKP66" s="186"/>
      <c r="NKQ66" s="186"/>
      <c r="NKR66" s="186"/>
      <c r="NKS66" s="186"/>
      <c r="NKT66" s="186"/>
      <c r="NKU66" s="187"/>
      <c r="NKV66" s="190"/>
      <c r="NKW66" s="186"/>
      <c r="NKX66" s="186"/>
      <c r="NKY66" s="186"/>
      <c r="NKZ66" s="186"/>
      <c r="NLA66" s="191"/>
      <c r="NLB66" s="186"/>
      <c r="NLC66" s="186"/>
      <c r="NLD66" s="186"/>
      <c r="NLE66" s="189"/>
      <c r="NLF66" s="186"/>
      <c r="NLG66" s="186"/>
      <c r="NLH66" s="189"/>
      <c r="NLI66" s="189"/>
      <c r="NLJ66" s="189"/>
      <c r="NLK66" s="192"/>
      <c r="NLL66" s="188"/>
      <c r="NLM66" s="193"/>
      <c r="NLN66" s="183"/>
      <c r="NLO66" s="184"/>
      <c r="NLP66" s="185"/>
      <c r="NLQ66" s="186"/>
      <c r="NLR66" s="186"/>
      <c r="NLS66" s="186"/>
      <c r="NLT66" s="186"/>
      <c r="NLU66" s="186"/>
      <c r="NLV66" s="186"/>
      <c r="NLW66" s="186"/>
      <c r="NLX66" s="187"/>
      <c r="NLY66" s="188"/>
      <c r="NLZ66" s="186"/>
      <c r="NMA66" s="189"/>
      <c r="NMB66" s="186"/>
      <c r="NMC66" s="186"/>
      <c r="NMD66" s="186"/>
      <c r="NME66" s="186"/>
      <c r="NMF66" s="186"/>
      <c r="NMG66" s="186"/>
      <c r="NMH66" s="187"/>
      <c r="NMI66" s="190"/>
      <c r="NMJ66" s="186"/>
      <c r="NMK66" s="186"/>
      <c r="NML66" s="186"/>
      <c r="NMM66" s="186"/>
      <c r="NMN66" s="191"/>
      <c r="NMO66" s="186"/>
      <c r="NMP66" s="186"/>
      <c r="NMQ66" s="186"/>
      <c r="NMR66" s="189"/>
      <c r="NMS66" s="186"/>
      <c r="NMT66" s="186"/>
      <c r="NMU66" s="189"/>
      <c r="NMV66" s="189"/>
      <c r="NMW66" s="189"/>
      <c r="NMX66" s="192"/>
      <c r="NMY66" s="188"/>
      <c r="NMZ66" s="193"/>
      <c r="NNA66" s="183"/>
      <c r="NNB66" s="184"/>
      <c r="NNC66" s="185"/>
      <c r="NND66" s="186"/>
      <c r="NNE66" s="186"/>
      <c r="NNF66" s="186"/>
      <c r="NNG66" s="186"/>
      <c r="NNH66" s="186"/>
      <c r="NNI66" s="186"/>
      <c r="NNJ66" s="186"/>
      <c r="NNK66" s="187"/>
      <c r="NNL66" s="188"/>
      <c r="NNM66" s="186"/>
      <c r="NNN66" s="189"/>
      <c r="NNO66" s="186"/>
      <c r="NNP66" s="186"/>
      <c r="NNQ66" s="186"/>
      <c r="NNR66" s="186"/>
      <c r="NNS66" s="186"/>
      <c r="NNT66" s="186"/>
      <c r="NNU66" s="187"/>
      <c r="NNV66" s="190"/>
      <c r="NNW66" s="186"/>
      <c r="NNX66" s="186"/>
      <c r="NNY66" s="186"/>
      <c r="NNZ66" s="186"/>
      <c r="NOA66" s="191"/>
      <c r="NOB66" s="186"/>
      <c r="NOC66" s="186"/>
      <c r="NOD66" s="186"/>
      <c r="NOE66" s="189"/>
      <c r="NOF66" s="186"/>
      <c r="NOG66" s="186"/>
      <c r="NOH66" s="189"/>
      <c r="NOI66" s="189"/>
      <c r="NOJ66" s="189"/>
      <c r="NOK66" s="192"/>
      <c r="NOL66" s="188"/>
      <c r="NOM66" s="193"/>
      <c r="NON66" s="183"/>
      <c r="NOO66" s="184"/>
      <c r="NOP66" s="185"/>
      <c r="NOQ66" s="186"/>
      <c r="NOR66" s="186"/>
      <c r="NOS66" s="186"/>
      <c r="NOT66" s="186"/>
      <c r="NOU66" s="186"/>
      <c r="NOV66" s="186"/>
      <c r="NOW66" s="186"/>
      <c r="NOX66" s="187"/>
      <c r="NOY66" s="188"/>
      <c r="NOZ66" s="186"/>
      <c r="NPA66" s="189"/>
      <c r="NPB66" s="186"/>
      <c r="NPC66" s="186"/>
      <c r="NPD66" s="186"/>
      <c r="NPE66" s="186"/>
      <c r="NPF66" s="186"/>
      <c r="NPG66" s="186"/>
      <c r="NPH66" s="187"/>
      <c r="NPI66" s="190"/>
      <c r="NPJ66" s="186"/>
      <c r="NPK66" s="186"/>
      <c r="NPL66" s="186"/>
      <c r="NPM66" s="186"/>
      <c r="NPN66" s="191"/>
      <c r="NPO66" s="186"/>
      <c r="NPP66" s="186"/>
      <c r="NPQ66" s="186"/>
      <c r="NPR66" s="189"/>
      <c r="NPS66" s="186"/>
      <c r="NPT66" s="186"/>
      <c r="NPU66" s="189"/>
      <c r="NPV66" s="189"/>
      <c r="NPW66" s="189"/>
      <c r="NPX66" s="192"/>
      <c r="NPY66" s="188"/>
      <c r="NPZ66" s="193"/>
      <c r="NQA66" s="183"/>
      <c r="NQB66" s="184"/>
      <c r="NQC66" s="185"/>
      <c r="NQD66" s="186"/>
      <c r="NQE66" s="186"/>
      <c r="NQF66" s="186"/>
      <c r="NQG66" s="186"/>
      <c r="NQH66" s="186"/>
      <c r="NQI66" s="186"/>
      <c r="NQJ66" s="186"/>
      <c r="NQK66" s="187"/>
      <c r="NQL66" s="188"/>
      <c r="NQM66" s="186"/>
      <c r="NQN66" s="189"/>
      <c r="NQO66" s="186"/>
      <c r="NQP66" s="186"/>
      <c r="NQQ66" s="186"/>
      <c r="NQR66" s="186"/>
      <c r="NQS66" s="186"/>
      <c r="NQT66" s="186"/>
      <c r="NQU66" s="187"/>
      <c r="NQV66" s="190"/>
      <c r="NQW66" s="186"/>
      <c r="NQX66" s="186"/>
      <c r="NQY66" s="186"/>
      <c r="NQZ66" s="186"/>
      <c r="NRA66" s="191"/>
      <c r="NRB66" s="186"/>
      <c r="NRC66" s="186"/>
      <c r="NRD66" s="186"/>
      <c r="NRE66" s="189"/>
      <c r="NRF66" s="186"/>
      <c r="NRG66" s="186"/>
      <c r="NRH66" s="189"/>
      <c r="NRI66" s="189"/>
      <c r="NRJ66" s="189"/>
      <c r="NRK66" s="192"/>
      <c r="NRL66" s="188"/>
      <c r="NRM66" s="193"/>
      <c r="NRN66" s="183"/>
      <c r="NRO66" s="184"/>
      <c r="NRP66" s="185"/>
      <c r="NRQ66" s="186"/>
      <c r="NRR66" s="186"/>
      <c r="NRS66" s="186"/>
      <c r="NRT66" s="186"/>
      <c r="NRU66" s="186"/>
      <c r="NRV66" s="186"/>
      <c r="NRW66" s="186"/>
      <c r="NRX66" s="187"/>
      <c r="NRY66" s="188"/>
      <c r="NRZ66" s="186"/>
      <c r="NSA66" s="189"/>
      <c r="NSB66" s="186"/>
      <c r="NSC66" s="186"/>
      <c r="NSD66" s="186"/>
      <c r="NSE66" s="186"/>
      <c r="NSF66" s="186"/>
      <c r="NSG66" s="186"/>
      <c r="NSH66" s="187"/>
      <c r="NSI66" s="190"/>
      <c r="NSJ66" s="186"/>
      <c r="NSK66" s="186"/>
      <c r="NSL66" s="186"/>
      <c r="NSM66" s="186"/>
      <c r="NSN66" s="191"/>
      <c r="NSO66" s="186"/>
      <c r="NSP66" s="186"/>
      <c r="NSQ66" s="186"/>
      <c r="NSR66" s="189"/>
      <c r="NSS66" s="186"/>
      <c r="NST66" s="186"/>
      <c r="NSU66" s="189"/>
      <c r="NSV66" s="189"/>
      <c r="NSW66" s="189"/>
      <c r="NSX66" s="192"/>
      <c r="NSY66" s="188"/>
      <c r="NSZ66" s="193"/>
      <c r="NTA66" s="183"/>
      <c r="NTB66" s="184"/>
      <c r="NTC66" s="185"/>
      <c r="NTD66" s="186"/>
      <c r="NTE66" s="186"/>
      <c r="NTF66" s="186"/>
      <c r="NTG66" s="186"/>
      <c r="NTH66" s="186"/>
      <c r="NTI66" s="186"/>
      <c r="NTJ66" s="186"/>
      <c r="NTK66" s="187"/>
      <c r="NTL66" s="188"/>
      <c r="NTM66" s="186"/>
      <c r="NTN66" s="189"/>
      <c r="NTO66" s="186"/>
      <c r="NTP66" s="186"/>
      <c r="NTQ66" s="186"/>
      <c r="NTR66" s="186"/>
      <c r="NTS66" s="186"/>
      <c r="NTT66" s="186"/>
      <c r="NTU66" s="187"/>
      <c r="NTV66" s="190"/>
      <c r="NTW66" s="186"/>
      <c r="NTX66" s="186"/>
      <c r="NTY66" s="186"/>
      <c r="NTZ66" s="186"/>
      <c r="NUA66" s="191"/>
      <c r="NUB66" s="186"/>
      <c r="NUC66" s="186"/>
      <c r="NUD66" s="186"/>
      <c r="NUE66" s="189"/>
      <c r="NUF66" s="186"/>
      <c r="NUG66" s="186"/>
      <c r="NUH66" s="189"/>
      <c r="NUI66" s="189"/>
      <c r="NUJ66" s="189"/>
      <c r="NUK66" s="192"/>
      <c r="NUL66" s="188"/>
      <c r="NUM66" s="193"/>
      <c r="NUN66" s="183"/>
      <c r="NUO66" s="184"/>
      <c r="NUP66" s="185"/>
      <c r="NUQ66" s="186"/>
      <c r="NUR66" s="186"/>
      <c r="NUS66" s="186"/>
      <c r="NUT66" s="186"/>
      <c r="NUU66" s="186"/>
      <c r="NUV66" s="186"/>
      <c r="NUW66" s="186"/>
      <c r="NUX66" s="187"/>
      <c r="NUY66" s="188"/>
      <c r="NUZ66" s="186"/>
      <c r="NVA66" s="189"/>
      <c r="NVB66" s="186"/>
      <c r="NVC66" s="186"/>
      <c r="NVD66" s="186"/>
      <c r="NVE66" s="186"/>
      <c r="NVF66" s="186"/>
      <c r="NVG66" s="186"/>
      <c r="NVH66" s="187"/>
      <c r="NVI66" s="190"/>
      <c r="NVJ66" s="186"/>
      <c r="NVK66" s="186"/>
      <c r="NVL66" s="186"/>
      <c r="NVM66" s="186"/>
      <c r="NVN66" s="191"/>
      <c r="NVO66" s="186"/>
      <c r="NVP66" s="186"/>
      <c r="NVQ66" s="186"/>
      <c r="NVR66" s="189"/>
      <c r="NVS66" s="186"/>
      <c r="NVT66" s="186"/>
      <c r="NVU66" s="189"/>
      <c r="NVV66" s="189"/>
      <c r="NVW66" s="189"/>
      <c r="NVX66" s="192"/>
      <c r="NVY66" s="188"/>
      <c r="NVZ66" s="193"/>
      <c r="NWA66" s="183"/>
      <c r="NWB66" s="184"/>
      <c r="NWC66" s="185"/>
      <c r="NWD66" s="186"/>
      <c r="NWE66" s="186"/>
      <c r="NWF66" s="186"/>
      <c r="NWG66" s="186"/>
      <c r="NWH66" s="186"/>
      <c r="NWI66" s="186"/>
      <c r="NWJ66" s="186"/>
      <c r="NWK66" s="187"/>
      <c r="NWL66" s="188"/>
      <c r="NWM66" s="186"/>
      <c r="NWN66" s="189"/>
      <c r="NWO66" s="186"/>
      <c r="NWP66" s="186"/>
      <c r="NWQ66" s="186"/>
      <c r="NWR66" s="186"/>
      <c r="NWS66" s="186"/>
      <c r="NWT66" s="186"/>
      <c r="NWU66" s="187"/>
      <c r="NWV66" s="190"/>
      <c r="NWW66" s="186"/>
      <c r="NWX66" s="186"/>
      <c r="NWY66" s="186"/>
      <c r="NWZ66" s="186"/>
      <c r="NXA66" s="191"/>
      <c r="NXB66" s="186"/>
      <c r="NXC66" s="186"/>
      <c r="NXD66" s="186"/>
      <c r="NXE66" s="189"/>
      <c r="NXF66" s="186"/>
      <c r="NXG66" s="186"/>
      <c r="NXH66" s="189"/>
      <c r="NXI66" s="189"/>
      <c r="NXJ66" s="189"/>
      <c r="NXK66" s="192"/>
      <c r="NXL66" s="188"/>
      <c r="NXM66" s="193"/>
      <c r="NXN66" s="183"/>
      <c r="NXO66" s="184"/>
      <c r="NXP66" s="185"/>
      <c r="NXQ66" s="186"/>
      <c r="NXR66" s="186"/>
      <c r="NXS66" s="186"/>
      <c r="NXT66" s="186"/>
      <c r="NXU66" s="186"/>
      <c r="NXV66" s="186"/>
      <c r="NXW66" s="186"/>
      <c r="NXX66" s="187"/>
      <c r="NXY66" s="188"/>
      <c r="NXZ66" s="186"/>
      <c r="NYA66" s="189"/>
      <c r="NYB66" s="186"/>
      <c r="NYC66" s="186"/>
      <c r="NYD66" s="186"/>
      <c r="NYE66" s="186"/>
      <c r="NYF66" s="186"/>
      <c r="NYG66" s="186"/>
      <c r="NYH66" s="187"/>
      <c r="NYI66" s="190"/>
      <c r="NYJ66" s="186"/>
      <c r="NYK66" s="186"/>
      <c r="NYL66" s="186"/>
      <c r="NYM66" s="186"/>
      <c r="NYN66" s="191"/>
      <c r="NYO66" s="186"/>
      <c r="NYP66" s="186"/>
      <c r="NYQ66" s="186"/>
      <c r="NYR66" s="189"/>
      <c r="NYS66" s="186"/>
      <c r="NYT66" s="186"/>
      <c r="NYU66" s="189"/>
      <c r="NYV66" s="189"/>
      <c r="NYW66" s="189"/>
      <c r="NYX66" s="192"/>
      <c r="NYY66" s="188"/>
      <c r="NYZ66" s="193"/>
      <c r="NZA66" s="183"/>
      <c r="NZB66" s="184"/>
      <c r="NZC66" s="185"/>
      <c r="NZD66" s="186"/>
      <c r="NZE66" s="186"/>
      <c r="NZF66" s="186"/>
      <c r="NZG66" s="186"/>
      <c r="NZH66" s="186"/>
      <c r="NZI66" s="186"/>
      <c r="NZJ66" s="186"/>
      <c r="NZK66" s="187"/>
      <c r="NZL66" s="188"/>
      <c r="NZM66" s="186"/>
      <c r="NZN66" s="189"/>
      <c r="NZO66" s="186"/>
      <c r="NZP66" s="186"/>
      <c r="NZQ66" s="186"/>
      <c r="NZR66" s="186"/>
      <c r="NZS66" s="186"/>
      <c r="NZT66" s="186"/>
      <c r="NZU66" s="187"/>
      <c r="NZV66" s="190"/>
      <c r="NZW66" s="186"/>
      <c r="NZX66" s="186"/>
      <c r="NZY66" s="186"/>
      <c r="NZZ66" s="186"/>
      <c r="OAA66" s="191"/>
      <c r="OAB66" s="186"/>
      <c r="OAC66" s="186"/>
      <c r="OAD66" s="186"/>
      <c r="OAE66" s="189"/>
      <c r="OAF66" s="186"/>
      <c r="OAG66" s="186"/>
      <c r="OAH66" s="189"/>
      <c r="OAI66" s="189"/>
      <c r="OAJ66" s="189"/>
      <c r="OAK66" s="192"/>
      <c r="OAL66" s="188"/>
      <c r="OAM66" s="193"/>
      <c r="OAN66" s="183"/>
      <c r="OAO66" s="184"/>
      <c r="OAP66" s="185"/>
      <c r="OAQ66" s="186"/>
      <c r="OAR66" s="186"/>
      <c r="OAS66" s="186"/>
      <c r="OAT66" s="186"/>
      <c r="OAU66" s="186"/>
      <c r="OAV66" s="186"/>
      <c r="OAW66" s="186"/>
      <c r="OAX66" s="187"/>
      <c r="OAY66" s="188"/>
      <c r="OAZ66" s="186"/>
      <c r="OBA66" s="189"/>
      <c r="OBB66" s="186"/>
      <c r="OBC66" s="186"/>
      <c r="OBD66" s="186"/>
      <c r="OBE66" s="186"/>
      <c r="OBF66" s="186"/>
      <c r="OBG66" s="186"/>
      <c r="OBH66" s="187"/>
      <c r="OBI66" s="190"/>
      <c r="OBJ66" s="186"/>
      <c r="OBK66" s="186"/>
      <c r="OBL66" s="186"/>
      <c r="OBM66" s="186"/>
      <c r="OBN66" s="191"/>
      <c r="OBO66" s="186"/>
      <c r="OBP66" s="186"/>
      <c r="OBQ66" s="186"/>
      <c r="OBR66" s="189"/>
      <c r="OBS66" s="186"/>
      <c r="OBT66" s="186"/>
      <c r="OBU66" s="189"/>
      <c r="OBV66" s="189"/>
      <c r="OBW66" s="189"/>
      <c r="OBX66" s="192"/>
      <c r="OBY66" s="188"/>
      <c r="OBZ66" s="193"/>
      <c r="OCA66" s="183"/>
      <c r="OCB66" s="184"/>
      <c r="OCC66" s="185"/>
      <c r="OCD66" s="186"/>
      <c r="OCE66" s="186"/>
      <c r="OCF66" s="186"/>
      <c r="OCG66" s="186"/>
      <c r="OCH66" s="186"/>
      <c r="OCI66" s="186"/>
      <c r="OCJ66" s="186"/>
      <c r="OCK66" s="187"/>
      <c r="OCL66" s="188"/>
      <c r="OCM66" s="186"/>
      <c r="OCN66" s="189"/>
      <c r="OCO66" s="186"/>
      <c r="OCP66" s="186"/>
      <c r="OCQ66" s="186"/>
      <c r="OCR66" s="186"/>
      <c r="OCS66" s="186"/>
      <c r="OCT66" s="186"/>
      <c r="OCU66" s="187"/>
      <c r="OCV66" s="190"/>
      <c r="OCW66" s="186"/>
      <c r="OCX66" s="186"/>
      <c r="OCY66" s="186"/>
      <c r="OCZ66" s="186"/>
      <c r="ODA66" s="191"/>
      <c r="ODB66" s="186"/>
      <c r="ODC66" s="186"/>
      <c r="ODD66" s="186"/>
      <c r="ODE66" s="189"/>
      <c r="ODF66" s="186"/>
      <c r="ODG66" s="186"/>
      <c r="ODH66" s="189"/>
      <c r="ODI66" s="189"/>
      <c r="ODJ66" s="189"/>
      <c r="ODK66" s="192"/>
      <c r="ODL66" s="188"/>
      <c r="ODM66" s="193"/>
      <c r="ODN66" s="183"/>
      <c r="ODO66" s="184"/>
      <c r="ODP66" s="185"/>
      <c r="ODQ66" s="186"/>
      <c r="ODR66" s="186"/>
      <c r="ODS66" s="186"/>
      <c r="ODT66" s="186"/>
      <c r="ODU66" s="186"/>
      <c r="ODV66" s="186"/>
      <c r="ODW66" s="186"/>
      <c r="ODX66" s="187"/>
      <c r="ODY66" s="188"/>
      <c r="ODZ66" s="186"/>
      <c r="OEA66" s="189"/>
      <c r="OEB66" s="186"/>
      <c r="OEC66" s="186"/>
      <c r="OED66" s="186"/>
      <c r="OEE66" s="186"/>
      <c r="OEF66" s="186"/>
      <c r="OEG66" s="186"/>
      <c r="OEH66" s="187"/>
      <c r="OEI66" s="190"/>
      <c r="OEJ66" s="186"/>
      <c r="OEK66" s="186"/>
      <c r="OEL66" s="186"/>
      <c r="OEM66" s="186"/>
      <c r="OEN66" s="191"/>
      <c r="OEO66" s="186"/>
      <c r="OEP66" s="186"/>
      <c r="OEQ66" s="186"/>
      <c r="OER66" s="189"/>
      <c r="OES66" s="186"/>
      <c r="OET66" s="186"/>
      <c r="OEU66" s="189"/>
      <c r="OEV66" s="189"/>
      <c r="OEW66" s="189"/>
      <c r="OEX66" s="192"/>
      <c r="OEY66" s="188"/>
      <c r="OEZ66" s="193"/>
      <c r="OFA66" s="183"/>
      <c r="OFB66" s="184"/>
      <c r="OFC66" s="185"/>
      <c r="OFD66" s="186"/>
      <c r="OFE66" s="186"/>
      <c r="OFF66" s="186"/>
      <c r="OFG66" s="186"/>
      <c r="OFH66" s="186"/>
      <c r="OFI66" s="186"/>
      <c r="OFJ66" s="186"/>
      <c r="OFK66" s="187"/>
      <c r="OFL66" s="188"/>
      <c r="OFM66" s="186"/>
      <c r="OFN66" s="189"/>
      <c r="OFO66" s="186"/>
      <c r="OFP66" s="186"/>
      <c r="OFQ66" s="186"/>
      <c r="OFR66" s="186"/>
      <c r="OFS66" s="186"/>
      <c r="OFT66" s="186"/>
      <c r="OFU66" s="187"/>
      <c r="OFV66" s="190"/>
      <c r="OFW66" s="186"/>
      <c r="OFX66" s="186"/>
      <c r="OFY66" s="186"/>
      <c r="OFZ66" s="186"/>
      <c r="OGA66" s="191"/>
      <c r="OGB66" s="186"/>
      <c r="OGC66" s="186"/>
      <c r="OGD66" s="186"/>
      <c r="OGE66" s="189"/>
      <c r="OGF66" s="186"/>
      <c r="OGG66" s="186"/>
      <c r="OGH66" s="189"/>
      <c r="OGI66" s="189"/>
      <c r="OGJ66" s="189"/>
      <c r="OGK66" s="192"/>
      <c r="OGL66" s="188"/>
      <c r="OGM66" s="193"/>
      <c r="OGN66" s="183"/>
      <c r="OGO66" s="184"/>
      <c r="OGP66" s="185"/>
      <c r="OGQ66" s="186"/>
      <c r="OGR66" s="186"/>
      <c r="OGS66" s="186"/>
      <c r="OGT66" s="186"/>
      <c r="OGU66" s="186"/>
      <c r="OGV66" s="186"/>
      <c r="OGW66" s="186"/>
      <c r="OGX66" s="187"/>
      <c r="OGY66" s="188"/>
      <c r="OGZ66" s="186"/>
      <c r="OHA66" s="189"/>
      <c r="OHB66" s="186"/>
      <c r="OHC66" s="186"/>
      <c r="OHD66" s="186"/>
      <c r="OHE66" s="186"/>
      <c r="OHF66" s="186"/>
      <c r="OHG66" s="186"/>
      <c r="OHH66" s="187"/>
      <c r="OHI66" s="190"/>
      <c r="OHJ66" s="186"/>
      <c r="OHK66" s="186"/>
      <c r="OHL66" s="186"/>
      <c r="OHM66" s="186"/>
      <c r="OHN66" s="191"/>
      <c r="OHO66" s="186"/>
      <c r="OHP66" s="186"/>
      <c r="OHQ66" s="186"/>
      <c r="OHR66" s="189"/>
      <c r="OHS66" s="186"/>
      <c r="OHT66" s="186"/>
      <c r="OHU66" s="189"/>
      <c r="OHV66" s="189"/>
      <c r="OHW66" s="189"/>
      <c r="OHX66" s="192"/>
      <c r="OHY66" s="188"/>
      <c r="OHZ66" s="193"/>
      <c r="OIA66" s="183"/>
      <c r="OIB66" s="184"/>
      <c r="OIC66" s="185"/>
      <c r="OID66" s="186"/>
      <c r="OIE66" s="186"/>
      <c r="OIF66" s="186"/>
      <c r="OIG66" s="186"/>
      <c r="OIH66" s="186"/>
      <c r="OII66" s="186"/>
      <c r="OIJ66" s="186"/>
      <c r="OIK66" s="187"/>
      <c r="OIL66" s="188"/>
      <c r="OIM66" s="186"/>
      <c r="OIN66" s="189"/>
      <c r="OIO66" s="186"/>
      <c r="OIP66" s="186"/>
      <c r="OIQ66" s="186"/>
      <c r="OIR66" s="186"/>
      <c r="OIS66" s="186"/>
      <c r="OIT66" s="186"/>
      <c r="OIU66" s="187"/>
      <c r="OIV66" s="190"/>
      <c r="OIW66" s="186"/>
      <c r="OIX66" s="186"/>
      <c r="OIY66" s="186"/>
      <c r="OIZ66" s="186"/>
      <c r="OJA66" s="191"/>
      <c r="OJB66" s="186"/>
      <c r="OJC66" s="186"/>
      <c r="OJD66" s="186"/>
      <c r="OJE66" s="189"/>
      <c r="OJF66" s="186"/>
      <c r="OJG66" s="186"/>
      <c r="OJH66" s="189"/>
      <c r="OJI66" s="189"/>
      <c r="OJJ66" s="189"/>
      <c r="OJK66" s="192"/>
      <c r="OJL66" s="188"/>
      <c r="OJM66" s="193"/>
      <c r="OJN66" s="183"/>
      <c r="OJO66" s="184"/>
      <c r="OJP66" s="185"/>
      <c r="OJQ66" s="186"/>
      <c r="OJR66" s="186"/>
      <c r="OJS66" s="186"/>
      <c r="OJT66" s="186"/>
      <c r="OJU66" s="186"/>
      <c r="OJV66" s="186"/>
      <c r="OJW66" s="186"/>
      <c r="OJX66" s="187"/>
      <c r="OJY66" s="188"/>
      <c r="OJZ66" s="186"/>
      <c r="OKA66" s="189"/>
      <c r="OKB66" s="186"/>
      <c r="OKC66" s="186"/>
      <c r="OKD66" s="186"/>
      <c r="OKE66" s="186"/>
      <c r="OKF66" s="186"/>
      <c r="OKG66" s="186"/>
      <c r="OKH66" s="187"/>
      <c r="OKI66" s="190"/>
      <c r="OKJ66" s="186"/>
      <c r="OKK66" s="186"/>
      <c r="OKL66" s="186"/>
      <c r="OKM66" s="186"/>
      <c r="OKN66" s="191"/>
      <c r="OKO66" s="186"/>
      <c r="OKP66" s="186"/>
      <c r="OKQ66" s="186"/>
      <c r="OKR66" s="189"/>
      <c r="OKS66" s="186"/>
      <c r="OKT66" s="186"/>
      <c r="OKU66" s="189"/>
      <c r="OKV66" s="189"/>
      <c r="OKW66" s="189"/>
      <c r="OKX66" s="192"/>
      <c r="OKY66" s="188"/>
      <c r="OKZ66" s="193"/>
      <c r="OLA66" s="183"/>
      <c r="OLB66" s="184"/>
      <c r="OLC66" s="185"/>
      <c r="OLD66" s="186"/>
      <c r="OLE66" s="186"/>
      <c r="OLF66" s="186"/>
      <c r="OLG66" s="186"/>
      <c r="OLH66" s="186"/>
      <c r="OLI66" s="186"/>
      <c r="OLJ66" s="186"/>
      <c r="OLK66" s="187"/>
      <c r="OLL66" s="188"/>
      <c r="OLM66" s="186"/>
      <c r="OLN66" s="189"/>
      <c r="OLO66" s="186"/>
      <c r="OLP66" s="186"/>
      <c r="OLQ66" s="186"/>
      <c r="OLR66" s="186"/>
      <c r="OLS66" s="186"/>
      <c r="OLT66" s="186"/>
      <c r="OLU66" s="187"/>
      <c r="OLV66" s="190"/>
      <c r="OLW66" s="186"/>
      <c r="OLX66" s="186"/>
      <c r="OLY66" s="186"/>
      <c r="OLZ66" s="186"/>
      <c r="OMA66" s="191"/>
      <c r="OMB66" s="186"/>
      <c r="OMC66" s="186"/>
      <c r="OMD66" s="186"/>
      <c r="OME66" s="189"/>
      <c r="OMF66" s="186"/>
      <c r="OMG66" s="186"/>
      <c r="OMH66" s="189"/>
      <c r="OMI66" s="189"/>
      <c r="OMJ66" s="189"/>
      <c r="OMK66" s="192"/>
      <c r="OML66" s="188"/>
      <c r="OMM66" s="193"/>
      <c r="OMN66" s="183"/>
      <c r="OMO66" s="184"/>
      <c r="OMP66" s="185"/>
      <c r="OMQ66" s="186"/>
      <c r="OMR66" s="186"/>
      <c r="OMS66" s="186"/>
      <c r="OMT66" s="186"/>
      <c r="OMU66" s="186"/>
      <c r="OMV66" s="186"/>
      <c r="OMW66" s="186"/>
      <c r="OMX66" s="187"/>
      <c r="OMY66" s="188"/>
      <c r="OMZ66" s="186"/>
      <c r="ONA66" s="189"/>
      <c r="ONB66" s="186"/>
      <c r="ONC66" s="186"/>
      <c r="OND66" s="186"/>
      <c r="ONE66" s="186"/>
      <c r="ONF66" s="186"/>
      <c r="ONG66" s="186"/>
      <c r="ONH66" s="187"/>
      <c r="ONI66" s="190"/>
      <c r="ONJ66" s="186"/>
      <c r="ONK66" s="186"/>
      <c r="ONL66" s="186"/>
      <c r="ONM66" s="186"/>
      <c r="ONN66" s="191"/>
      <c r="ONO66" s="186"/>
      <c r="ONP66" s="186"/>
      <c r="ONQ66" s="186"/>
      <c r="ONR66" s="189"/>
      <c r="ONS66" s="186"/>
      <c r="ONT66" s="186"/>
      <c r="ONU66" s="189"/>
      <c r="ONV66" s="189"/>
      <c r="ONW66" s="189"/>
      <c r="ONX66" s="192"/>
      <c r="ONY66" s="188"/>
      <c r="ONZ66" s="193"/>
      <c r="OOA66" s="183"/>
      <c r="OOB66" s="184"/>
      <c r="OOC66" s="185"/>
      <c r="OOD66" s="186"/>
      <c r="OOE66" s="186"/>
      <c r="OOF66" s="186"/>
      <c r="OOG66" s="186"/>
      <c r="OOH66" s="186"/>
      <c r="OOI66" s="186"/>
      <c r="OOJ66" s="186"/>
      <c r="OOK66" s="187"/>
      <c r="OOL66" s="188"/>
      <c r="OOM66" s="186"/>
      <c r="OON66" s="189"/>
      <c r="OOO66" s="186"/>
      <c r="OOP66" s="186"/>
      <c r="OOQ66" s="186"/>
      <c r="OOR66" s="186"/>
      <c r="OOS66" s="186"/>
      <c r="OOT66" s="186"/>
      <c r="OOU66" s="187"/>
      <c r="OOV66" s="190"/>
      <c r="OOW66" s="186"/>
      <c r="OOX66" s="186"/>
      <c r="OOY66" s="186"/>
      <c r="OOZ66" s="186"/>
      <c r="OPA66" s="191"/>
      <c r="OPB66" s="186"/>
      <c r="OPC66" s="186"/>
      <c r="OPD66" s="186"/>
      <c r="OPE66" s="189"/>
      <c r="OPF66" s="186"/>
      <c r="OPG66" s="186"/>
      <c r="OPH66" s="189"/>
      <c r="OPI66" s="189"/>
      <c r="OPJ66" s="189"/>
      <c r="OPK66" s="192"/>
      <c r="OPL66" s="188"/>
      <c r="OPM66" s="193"/>
      <c r="OPN66" s="183"/>
      <c r="OPO66" s="184"/>
      <c r="OPP66" s="185"/>
      <c r="OPQ66" s="186"/>
      <c r="OPR66" s="186"/>
      <c r="OPS66" s="186"/>
      <c r="OPT66" s="186"/>
      <c r="OPU66" s="186"/>
      <c r="OPV66" s="186"/>
      <c r="OPW66" s="186"/>
      <c r="OPX66" s="187"/>
      <c r="OPY66" s="188"/>
      <c r="OPZ66" s="186"/>
      <c r="OQA66" s="189"/>
      <c r="OQB66" s="186"/>
      <c r="OQC66" s="186"/>
      <c r="OQD66" s="186"/>
      <c r="OQE66" s="186"/>
      <c r="OQF66" s="186"/>
      <c r="OQG66" s="186"/>
      <c r="OQH66" s="187"/>
      <c r="OQI66" s="190"/>
      <c r="OQJ66" s="186"/>
      <c r="OQK66" s="186"/>
      <c r="OQL66" s="186"/>
      <c r="OQM66" s="186"/>
      <c r="OQN66" s="191"/>
      <c r="OQO66" s="186"/>
      <c r="OQP66" s="186"/>
      <c r="OQQ66" s="186"/>
      <c r="OQR66" s="189"/>
      <c r="OQS66" s="186"/>
      <c r="OQT66" s="186"/>
      <c r="OQU66" s="189"/>
      <c r="OQV66" s="189"/>
      <c r="OQW66" s="189"/>
      <c r="OQX66" s="192"/>
      <c r="OQY66" s="188"/>
      <c r="OQZ66" s="193"/>
      <c r="ORA66" s="183"/>
      <c r="ORB66" s="184"/>
      <c r="ORC66" s="185"/>
      <c r="ORD66" s="186"/>
      <c r="ORE66" s="186"/>
      <c r="ORF66" s="186"/>
      <c r="ORG66" s="186"/>
      <c r="ORH66" s="186"/>
      <c r="ORI66" s="186"/>
      <c r="ORJ66" s="186"/>
      <c r="ORK66" s="187"/>
      <c r="ORL66" s="188"/>
      <c r="ORM66" s="186"/>
      <c r="ORN66" s="189"/>
      <c r="ORO66" s="186"/>
      <c r="ORP66" s="186"/>
      <c r="ORQ66" s="186"/>
      <c r="ORR66" s="186"/>
      <c r="ORS66" s="186"/>
      <c r="ORT66" s="186"/>
      <c r="ORU66" s="187"/>
      <c r="ORV66" s="190"/>
      <c r="ORW66" s="186"/>
      <c r="ORX66" s="186"/>
      <c r="ORY66" s="186"/>
      <c r="ORZ66" s="186"/>
      <c r="OSA66" s="191"/>
      <c r="OSB66" s="186"/>
      <c r="OSC66" s="186"/>
      <c r="OSD66" s="186"/>
      <c r="OSE66" s="189"/>
      <c r="OSF66" s="186"/>
      <c r="OSG66" s="186"/>
      <c r="OSH66" s="189"/>
      <c r="OSI66" s="189"/>
      <c r="OSJ66" s="189"/>
      <c r="OSK66" s="192"/>
      <c r="OSL66" s="188"/>
      <c r="OSM66" s="193"/>
      <c r="OSN66" s="183"/>
      <c r="OSO66" s="184"/>
      <c r="OSP66" s="185"/>
      <c r="OSQ66" s="186"/>
      <c r="OSR66" s="186"/>
      <c r="OSS66" s="186"/>
      <c r="OST66" s="186"/>
      <c r="OSU66" s="186"/>
      <c r="OSV66" s="186"/>
      <c r="OSW66" s="186"/>
      <c r="OSX66" s="187"/>
      <c r="OSY66" s="188"/>
      <c r="OSZ66" s="186"/>
      <c r="OTA66" s="189"/>
      <c r="OTB66" s="186"/>
      <c r="OTC66" s="186"/>
      <c r="OTD66" s="186"/>
      <c r="OTE66" s="186"/>
      <c r="OTF66" s="186"/>
      <c r="OTG66" s="186"/>
      <c r="OTH66" s="187"/>
      <c r="OTI66" s="190"/>
      <c r="OTJ66" s="186"/>
      <c r="OTK66" s="186"/>
      <c r="OTL66" s="186"/>
      <c r="OTM66" s="186"/>
      <c r="OTN66" s="191"/>
      <c r="OTO66" s="186"/>
      <c r="OTP66" s="186"/>
      <c r="OTQ66" s="186"/>
      <c r="OTR66" s="189"/>
      <c r="OTS66" s="186"/>
      <c r="OTT66" s="186"/>
      <c r="OTU66" s="189"/>
      <c r="OTV66" s="189"/>
      <c r="OTW66" s="189"/>
      <c r="OTX66" s="192"/>
      <c r="OTY66" s="188"/>
      <c r="OTZ66" s="193"/>
      <c r="OUA66" s="183"/>
      <c r="OUB66" s="184"/>
      <c r="OUC66" s="185"/>
      <c r="OUD66" s="186"/>
      <c r="OUE66" s="186"/>
      <c r="OUF66" s="186"/>
      <c r="OUG66" s="186"/>
      <c r="OUH66" s="186"/>
      <c r="OUI66" s="186"/>
      <c r="OUJ66" s="186"/>
      <c r="OUK66" s="187"/>
      <c r="OUL66" s="188"/>
      <c r="OUM66" s="186"/>
      <c r="OUN66" s="189"/>
      <c r="OUO66" s="186"/>
      <c r="OUP66" s="186"/>
      <c r="OUQ66" s="186"/>
      <c r="OUR66" s="186"/>
      <c r="OUS66" s="186"/>
      <c r="OUT66" s="186"/>
      <c r="OUU66" s="187"/>
      <c r="OUV66" s="190"/>
      <c r="OUW66" s="186"/>
      <c r="OUX66" s="186"/>
      <c r="OUY66" s="186"/>
      <c r="OUZ66" s="186"/>
      <c r="OVA66" s="191"/>
      <c r="OVB66" s="186"/>
      <c r="OVC66" s="186"/>
      <c r="OVD66" s="186"/>
      <c r="OVE66" s="189"/>
      <c r="OVF66" s="186"/>
      <c r="OVG66" s="186"/>
      <c r="OVH66" s="189"/>
      <c r="OVI66" s="189"/>
      <c r="OVJ66" s="189"/>
      <c r="OVK66" s="192"/>
      <c r="OVL66" s="188"/>
      <c r="OVM66" s="193"/>
      <c r="OVN66" s="183"/>
      <c r="OVO66" s="184"/>
      <c r="OVP66" s="185"/>
      <c r="OVQ66" s="186"/>
      <c r="OVR66" s="186"/>
      <c r="OVS66" s="186"/>
      <c r="OVT66" s="186"/>
      <c r="OVU66" s="186"/>
      <c r="OVV66" s="186"/>
      <c r="OVW66" s="186"/>
      <c r="OVX66" s="187"/>
      <c r="OVY66" s="188"/>
      <c r="OVZ66" s="186"/>
      <c r="OWA66" s="189"/>
      <c r="OWB66" s="186"/>
      <c r="OWC66" s="186"/>
      <c r="OWD66" s="186"/>
      <c r="OWE66" s="186"/>
      <c r="OWF66" s="186"/>
      <c r="OWG66" s="186"/>
      <c r="OWH66" s="187"/>
      <c r="OWI66" s="190"/>
      <c r="OWJ66" s="186"/>
      <c r="OWK66" s="186"/>
      <c r="OWL66" s="186"/>
      <c r="OWM66" s="186"/>
      <c r="OWN66" s="191"/>
      <c r="OWO66" s="186"/>
      <c r="OWP66" s="186"/>
      <c r="OWQ66" s="186"/>
      <c r="OWR66" s="189"/>
      <c r="OWS66" s="186"/>
      <c r="OWT66" s="186"/>
      <c r="OWU66" s="189"/>
      <c r="OWV66" s="189"/>
      <c r="OWW66" s="189"/>
      <c r="OWX66" s="192"/>
      <c r="OWY66" s="188"/>
      <c r="OWZ66" s="193"/>
      <c r="OXA66" s="183"/>
      <c r="OXB66" s="184"/>
      <c r="OXC66" s="185"/>
      <c r="OXD66" s="186"/>
      <c r="OXE66" s="186"/>
      <c r="OXF66" s="186"/>
      <c r="OXG66" s="186"/>
      <c r="OXH66" s="186"/>
      <c r="OXI66" s="186"/>
      <c r="OXJ66" s="186"/>
      <c r="OXK66" s="187"/>
      <c r="OXL66" s="188"/>
      <c r="OXM66" s="186"/>
      <c r="OXN66" s="189"/>
      <c r="OXO66" s="186"/>
      <c r="OXP66" s="186"/>
      <c r="OXQ66" s="186"/>
      <c r="OXR66" s="186"/>
      <c r="OXS66" s="186"/>
      <c r="OXT66" s="186"/>
      <c r="OXU66" s="187"/>
      <c r="OXV66" s="190"/>
      <c r="OXW66" s="186"/>
      <c r="OXX66" s="186"/>
      <c r="OXY66" s="186"/>
      <c r="OXZ66" s="186"/>
      <c r="OYA66" s="191"/>
      <c r="OYB66" s="186"/>
      <c r="OYC66" s="186"/>
      <c r="OYD66" s="186"/>
      <c r="OYE66" s="189"/>
      <c r="OYF66" s="186"/>
      <c r="OYG66" s="186"/>
      <c r="OYH66" s="189"/>
      <c r="OYI66" s="189"/>
      <c r="OYJ66" s="189"/>
      <c r="OYK66" s="192"/>
      <c r="OYL66" s="188"/>
      <c r="OYM66" s="193"/>
      <c r="OYN66" s="183"/>
      <c r="OYO66" s="184"/>
      <c r="OYP66" s="185"/>
      <c r="OYQ66" s="186"/>
      <c r="OYR66" s="186"/>
      <c r="OYS66" s="186"/>
      <c r="OYT66" s="186"/>
      <c r="OYU66" s="186"/>
      <c r="OYV66" s="186"/>
      <c r="OYW66" s="186"/>
      <c r="OYX66" s="187"/>
      <c r="OYY66" s="188"/>
      <c r="OYZ66" s="186"/>
      <c r="OZA66" s="189"/>
      <c r="OZB66" s="186"/>
      <c r="OZC66" s="186"/>
      <c r="OZD66" s="186"/>
      <c r="OZE66" s="186"/>
      <c r="OZF66" s="186"/>
      <c r="OZG66" s="186"/>
      <c r="OZH66" s="187"/>
      <c r="OZI66" s="190"/>
      <c r="OZJ66" s="186"/>
      <c r="OZK66" s="186"/>
      <c r="OZL66" s="186"/>
      <c r="OZM66" s="186"/>
      <c r="OZN66" s="191"/>
      <c r="OZO66" s="186"/>
      <c r="OZP66" s="186"/>
      <c r="OZQ66" s="186"/>
      <c r="OZR66" s="189"/>
      <c r="OZS66" s="186"/>
      <c r="OZT66" s="186"/>
      <c r="OZU66" s="189"/>
      <c r="OZV66" s="189"/>
      <c r="OZW66" s="189"/>
      <c r="OZX66" s="192"/>
      <c r="OZY66" s="188"/>
      <c r="OZZ66" s="193"/>
      <c r="PAA66" s="183"/>
      <c r="PAB66" s="184"/>
      <c r="PAC66" s="185"/>
      <c r="PAD66" s="186"/>
      <c r="PAE66" s="186"/>
      <c r="PAF66" s="186"/>
      <c r="PAG66" s="186"/>
      <c r="PAH66" s="186"/>
      <c r="PAI66" s="186"/>
      <c r="PAJ66" s="186"/>
      <c r="PAK66" s="187"/>
      <c r="PAL66" s="188"/>
      <c r="PAM66" s="186"/>
      <c r="PAN66" s="189"/>
      <c r="PAO66" s="186"/>
      <c r="PAP66" s="186"/>
      <c r="PAQ66" s="186"/>
      <c r="PAR66" s="186"/>
      <c r="PAS66" s="186"/>
      <c r="PAT66" s="186"/>
      <c r="PAU66" s="187"/>
      <c r="PAV66" s="190"/>
      <c r="PAW66" s="186"/>
      <c r="PAX66" s="186"/>
      <c r="PAY66" s="186"/>
      <c r="PAZ66" s="186"/>
      <c r="PBA66" s="191"/>
      <c r="PBB66" s="186"/>
      <c r="PBC66" s="186"/>
      <c r="PBD66" s="186"/>
      <c r="PBE66" s="189"/>
      <c r="PBF66" s="186"/>
      <c r="PBG66" s="186"/>
      <c r="PBH66" s="189"/>
      <c r="PBI66" s="189"/>
      <c r="PBJ66" s="189"/>
      <c r="PBK66" s="192"/>
      <c r="PBL66" s="188"/>
      <c r="PBM66" s="193"/>
      <c r="PBN66" s="183"/>
      <c r="PBO66" s="184"/>
      <c r="PBP66" s="185"/>
      <c r="PBQ66" s="186"/>
      <c r="PBR66" s="186"/>
      <c r="PBS66" s="186"/>
      <c r="PBT66" s="186"/>
      <c r="PBU66" s="186"/>
      <c r="PBV66" s="186"/>
      <c r="PBW66" s="186"/>
      <c r="PBX66" s="187"/>
      <c r="PBY66" s="188"/>
      <c r="PBZ66" s="186"/>
      <c r="PCA66" s="189"/>
      <c r="PCB66" s="186"/>
      <c r="PCC66" s="186"/>
      <c r="PCD66" s="186"/>
      <c r="PCE66" s="186"/>
      <c r="PCF66" s="186"/>
      <c r="PCG66" s="186"/>
      <c r="PCH66" s="187"/>
      <c r="PCI66" s="190"/>
      <c r="PCJ66" s="186"/>
      <c r="PCK66" s="186"/>
      <c r="PCL66" s="186"/>
      <c r="PCM66" s="186"/>
      <c r="PCN66" s="191"/>
      <c r="PCO66" s="186"/>
      <c r="PCP66" s="186"/>
      <c r="PCQ66" s="186"/>
      <c r="PCR66" s="189"/>
      <c r="PCS66" s="186"/>
      <c r="PCT66" s="186"/>
      <c r="PCU66" s="189"/>
      <c r="PCV66" s="189"/>
      <c r="PCW66" s="189"/>
      <c r="PCX66" s="192"/>
      <c r="PCY66" s="188"/>
      <c r="PCZ66" s="193"/>
      <c r="PDA66" s="183"/>
      <c r="PDB66" s="184"/>
      <c r="PDC66" s="185"/>
      <c r="PDD66" s="186"/>
      <c r="PDE66" s="186"/>
      <c r="PDF66" s="186"/>
      <c r="PDG66" s="186"/>
      <c r="PDH66" s="186"/>
      <c r="PDI66" s="186"/>
      <c r="PDJ66" s="186"/>
      <c r="PDK66" s="187"/>
      <c r="PDL66" s="188"/>
      <c r="PDM66" s="186"/>
      <c r="PDN66" s="189"/>
      <c r="PDO66" s="186"/>
      <c r="PDP66" s="186"/>
      <c r="PDQ66" s="186"/>
      <c r="PDR66" s="186"/>
      <c r="PDS66" s="186"/>
      <c r="PDT66" s="186"/>
      <c r="PDU66" s="187"/>
      <c r="PDV66" s="190"/>
      <c r="PDW66" s="186"/>
      <c r="PDX66" s="186"/>
      <c r="PDY66" s="186"/>
      <c r="PDZ66" s="186"/>
      <c r="PEA66" s="191"/>
      <c r="PEB66" s="186"/>
      <c r="PEC66" s="186"/>
      <c r="PED66" s="186"/>
      <c r="PEE66" s="189"/>
      <c r="PEF66" s="186"/>
      <c r="PEG66" s="186"/>
      <c r="PEH66" s="189"/>
      <c r="PEI66" s="189"/>
      <c r="PEJ66" s="189"/>
      <c r="PEK66" s="192"/>
      <c r="PEL66" s="188"/>
      <c r="PEM66" s="193"/>
      <c r="PEN66" s="183"/>
      <c r="PEO66" s="184"/>
      <c r="PEP66" s="185"/>
      <c r="PEQ66" s="186"/>
      <c r="PER66" s="186"/>
      <c r="PES66" s="186"/>
      <c r="PET66" s="186"/>
      <c r="PEU66" s="186"/>
      <c r="PEV66" s="186"/>
      <c r="PEW66" s="186"/>
      <c r="PEX66" s="187"/>
      <c r="PEY66" s="188"/>
      <c r="PEZ66" s="186"/>
      <c r="PFA66" s="189"/>
      <c r="PFB66" s="186"/>
      <c r="PFC66" s="186"/>
      <c r="PFD66" s="186"/>
      <c r="PFE66" s="186"/>
      <c r="PFF66" s="186"/>
      <c r="PFG66" s="186"/>
      <c r="PFH66" s="187"/>
      <c r="PFI66" s="190"/>
      <c r="PFJ66" s="186"/>
      <c r="PFK66" s="186"/>
      <c r="PFL66" s="186"/>
      <c r="PFM66" s="186"/>
      <c r="PFN66" s="191"/>
      <c r="PFO66" s="186"/>
      <c r="PFP66" s="186"/>
      <c r="PFQ66" s="186"/>
      <c r="PFR66" s="189"/>
      <c r="PFS66" s="186"/>
      <c r="PFT66" s="186"/>
      <c r="PFU66" s="189"/>
      <c r="PFV66" s="189"/>
      <c r="PFW66" s="189"/>
      <c r="PFX66" s="192"/>
      <c r="PFY66" s="188"/>
      <c r="PFZ66" s="193"/>
      <c r="PGA66" s="183"/>
      <c r="PGB66" s="184"/>
      <c r="PGC66" s="185"/>
      <c r="PGD66" s="186"/>
      <c r="PGE66" s="186"/>
      <c r="PGF66" s="186"/>
      <c r="PGG66" s="186"/>
      <c r="PGH66" s="186"/>
      <c r="PGI66" s="186"/>
      <c r="PGJ66" s="186"/>
      <c r="PGK66" s="187"/>
      <c r="PGL66" s="188"/>
      <c r="PGM66" s="186"/>
      <c r="PGN66" s="189"/>
      <c r="PGO66" s="186"/>
      <c r="PGP66" s="186"/>
      <c r="PGQ66" s="186"/>
      <c r="PGR66" s="186"/>
      <c r="PGS66" s="186"/>
      <c r="PGT66" s="186"/>
      <c r="PGU66" s="187"/>
      <c r="PGV66" s="190"/>
      <c r="PGW66" s="186"/>
      <c r="PGX66" s="186"/>
      <c r="PGY66" s="186"/>
      <c r="PGZ66" s="186"/>
      <c r="PHA66" s="191"/>
      <c r="PHB66" s="186"/>
      <c r="PHC66" s="186"/>
      <c r="PHD66" s="186"/>
      <c r="PHE66" s="189"/>
      <c r="PHF66" s="186"/>
      <c r="PHG66" s="186"/>
      <c r="PHH66" s="189"/>
      <c r="PHI66" s="189"/>
      <c r="PHJ66" s="189"/>
      <c r="PHK66" s="192"/>
      <c r="PHL66" s="188"/>
      <c r="PHM66" s="193"/>
      <c r="PHN66" s="183"/>
      <c r="PHO66" s="184"/>
      <c r="PHP66" s="185"/>
      <c r="PHQ66" s="186"/>
      <c r="PHR66" s="186"/>
      <c r="PHS66" s="186"/>
      <c r="PHT66" s="186"/>
      <c r="PHU66" s="186"/>
      <c r="PHV66" s="186"/>
      <c r="PHW66" s="186"/>
      <c r="PHX66" s="187"/>
      <c r="PHY66" s="188"/>
      <c r="PHZ66" s="186"/>
      <c r="PIA66" s="189"/>
      <c r="PIB66" s="186"/>
      <c r="PIC66" s="186"/>
      <c r="PID66" s="186"/>
      <c r="PIE66" s="186"/>
      <c r="PIF66" s="186"/>
      <c r="PIG66" s="186"/>
      <c r="PIH66" s="187"/>
      <c r="PII66" s="190"/>
      <c r="PIJ66" s="186"/>
      <c r="PIK66" s="186"/>
      <c r="PIL66" s="186"/>
      <c r="PIM66" s="186"/>
      <c r="PIN66" s="191"/>
      <c r="PIO66" s="186"/>
      <c r="PIP66" s="186"/>
      <c r="PIQ66" s="186"/>
      <c r="PIR66" s="189"/>
      <c r="PIS66" s="186"/>
      <c r="PIT66" s="186"/>
      <c r="PIU66" s="189"/>
      <c r="PIV66" s="189"/>
      <c r="PIW66" s="189"/>
      <c r="PIX66" s="192"/>
      <c r="PIY66" s="188"/>
      <c r="PIZ66" s="193"/>
      <c r="PJA66" s="183"/>
      <c r="PJB66" s="184"/>
      <c r="PJC66" s="185"/>
      <c r="PJD66" s="186"/>
      <c r="PJE66" s="186"/>
      <c r="PJF66" s="186"/>
      <c r="PJG66" s="186"/>
      <c r="PJH66" s="186"/>
      <c r="PJI66" s="186"/>
      <c r="PJJ66" s="186"/>
      <c r="PJK66" s="187"/>
      <c r="PJL66" s="188"/>
      <c r="PJM66" s="186"/>
      <c r="PJN66" s="189"/>
      <c r="PJO66" s="186"/>
      <c r="PJP66" s="186"/>
      <c r="PJQ66" s="186"/>
      <c r="PJR66" s="186"/>
      <c r="PJS66" s="186"/>
      <c r="PJT66" s="186"/>
      <c r="PJU66" s="187"/>
      <c r="PJV66" s="190"/>
      <c r="PJW66" s="186"/>
      <c r="PJX66" s="186"/>
      <c r="PJY66" s="186"/>
      <c r="PJZ66" s="186"/>
      <c r="PKA66" s="191"/>
      <c r="PKB66" s="186"/>
      <c r="PKC66" s="186"/>
      <c r="PKD66" s="186"/>
      <c r="PKE66" s="189"/>
      <c r="PKF66" s="186"/>
      <c r="PKG66" s="186"/>
      <c r="PKH66" s="189"/>
      <c r="PKI66" s="189"/>
      <c r="PKJ66" s="189"/>
      <c r="PKK66" s="192"/>
      <c r="PKL66" s="188"/>
      <c r="PKM66" s="193"/>
      <c r="PKN66" s="183"/>
      <c r="PKO66" s="184"/>
      <c r="PKP66" s="185"/>
      <c r="PKQ66" s="186"/>
      <c r="PKR66" s="186"/>
      <c r="PKS66" s="186"/>
      <c r="PKT66" s="186"/>
      <c r="PKU66" s="186"/>
      <c r="PKV66" s="186"/>
      <c r="PKW66" s="186"/>
      <c r="PKX66" s="187"/>
      <c r="PKY66" s="188"/>
      <c r="PKZ66" s="186"/>
      <c r="PLA66" s="189"/>
      <c r="PLB66" s="186"/>
      <c r="PLC66" s="186"/>
      <c r="PLD66" s="186"/>
      <c r="PLE66" s="186"/>
      <c r="PLF66" s="186"/>
      <c r="PLG66" s="186"/>
      <c r="PLH66" s="187"/>
      <c r="PLI66" s="190"/>
      <c r="PLJ66" s="186"/>
      <c r="PLK66" s="186"/>
      <c r="PLL66" s="186"/>
      <c r="PLM66" s="186"/>
      <c r="PLN66" s="191"/>
      <c r="PLO66" s="186"/>
      <c r="PLP66" s="186"/>
      <c r="PLQ66" s="186"/>
      <c r="PLR66" s="189"/>
      <c r="PLS66" s="186"/>
      <c r="PLT66" s="186"/>
      <c r="PLU66" s="189"/>
      <c r="PLV66" s="189"/>
      <c r="PLW66" s="189"/>
      <c r="PLX66" s="192"/>
      <c r="PLY66" s="188"/>
      <c r="PLZ66" s="193"/>
      <c r="PMA66" s="183"/>
      <c r="PMB66" s="184"/>
      <c r="PMC66" s="185"/>
      <c r="PMD66" s="186"/>
      <c r="PME66" s="186"/>
      <c r="PMF66" s="186"/>
      <c r="PMG66" s="186"/>
      <c r="PMH66" s="186"/>
      <c r="PMI66" s="186"/>
      <c r="PMJ66" s="186"/>
      <c r="PMK66" s="187"/>
      <c r="PML66" s="188"/>
      <c r="PMM66" s="186"/>
      <c r="PMN66" s="189"/>
      <c r="PMO66" s="186"/>
      <c r="PMP66" s="186"/>
      <c r="PMQ66" s="186"/>
      <c r="PMR66" s="186"/>
      <c r="PMS66" s="186"/>
      <c r="PMT66" s="186"/>
      <c r="PMU66" s="187"/>
      <c r="PMV66" s="190"/>
      <c r="PMW66" s="186"/>
      <c r="PMX66" s="186"/>
      <c r="PMY66" s="186"/>
      <c r="PMZ66" s="186"/>
      <c r="PNA66" s="191"/>
      <c r="PNB66" s="186"/>
      <c r="PNC66" s="186"/>
      <c r="PND66" s="186"/>
      <c r="PNE66" s="189"/>
      <c r="PNF66" s="186"/>
      <c r="PNG66" s="186"/>
      <c r="PNH66" s="189"/>
      <c r="PNI66" s="189"/>
      <c r="PNJ66" s="189"/>
      <c r="PNK66" s="192"/>
      <c r="PNL66" s="188"/>
      <c r="PNM66" s="193"/>
      <c r="PNN66" s="183"/>
      <c r="PNO66" s="184"/>
      <c r="PNP66" s="185"/>
      <c r="PNQ66" s="186"/>
      <c r="PNR66" s="186"/>
      <c r="PNS66" s="186"/>
      <c r="PNT66" s="186"/>
      <c r="PNU66" s="186"/>
      <c r="PNV66" s="186"/>
      <c r="PNW66" s="186"/>
      <c r="PNX66" s="187"/>
      <c r="PNY66" s="188"/>
      <c r="PNZ66" s="186"/>
      <c r="POA66" s="189"/>
      <c r="POB66" s="186"/>
      <c r="POC66" s="186"/>
      <c r="POD66" s="186"/>
      <c r="POE66" s="186"/>
      <c r="POF66" s="186"/>
      <c r="POG66" s="186"/>
      <c r="POH66" s="187"/>
      <c r="POI66" s="190"/>
      <c r="POJ66" s="186"/>
      <c r="POK66" s="186"/>
      <c r="POL66" s="186"/>
      <c r="POM66" s="186"/>
      <c r="PON66" s="191"/>
      <c r="POO66" s="186"/>
      <c r="POP66" s="186"/>
      <c r="POQ66" s="186"/>
      <c r="POR66" s="189"/>
      <c r="POS66" s="186"/>
      <c r="POT66" s="186"/>
      <c r="POU66" s="189"/>
      <c r="POV66" s="189"/>
      <c r="POW66" s="189"/>
      <c r="POX66" s="192"/>
      <c r="POY66" s="188"/>
      <c r="POZ66" s="193"/>
      <c r="PPA66" s="183"/>
      <c r="PPB66" s="184"/>
      <c r="PPC66" s="185"/>
      <c r="PPD66" s="186"/>
      <c r="PPE66" s="186"/>
      <c r="PPF66" s="186"/>
      <c r="PPG66" s="186"/>
      <c r="PPH66" s="186"/>
      <c r="PPI66" s="186"/>
      <c r="PPJ66" s="186"/>
      <c r="PPK66" s="187"/>
      <c r="PPL66" s="188"/>
      <c r="PPM66" s="186"/>
      <c r="PPN66" s="189"/>
      <c r="PPO66" s="186"/>
      <c r="PPP66" s="186"/>
      <c r="PPQ66" s="186"/>
      <c r="PPR66" s="186"/>
      <c r="PPS66" s="186"/>
      <c r="PPT66" s="186"/>
      <c r="PPU66" s="187"/>
      <c r="PPV66" s="190"/>
      <c r="PPW66" s="186"/>
      <c r="PPX66" s="186"/>
      <c r="PPY66" s="186"/>
      <c r="PPZ66" s="186"/>
      <c r="PQA66" s="191"/>
      <c r="PQB66" s="186"/>
      <c r="PQC66" s="186"/>
      <c r="PQD66" s="186"/>
      <c r="PQE66" s="189"/>
      <c r="PQF66" s="186"/>
      <c r="PQG66" s="186"/>
      <c r="PQH66" s="189"/>
      <c r="PQI66" s="189"/>
      <c r="PQJ66" s="189"/>
      <c r="PQK66" s="192"/>
      <c r="PQL66" s="188"/>
      <c r="PQM66" s="193"/>
      <c r="PQN66" s="183"/>
      <c r="PQO66" s="184"/>
      <c r="PQP66" s="185"/>
      <c r="PQQ66" s="186"/>
      <c r="PQR66" s="186"/>
      <c r="PQS66" s="186"/>
      <c r="PQT66" s="186"/>
      <c r="PQU66" s="186"/>
      <c r="PQV66" s="186"/>
      <c r="PQW66" s="186"/>
      <c r="PQX66" s="187"/>
      <c r="PQY66" s="188"/>
      <c r="PQZ66" s="186"/>
      <c r="PRA66" s="189"/>
      <c r="PRB66" s="186"/>
      <c r="PRC66" s="186"/>
      <c r="PRD66" s="186"/>
      <c r="PRE66" s="186"/>
      <c r="PRF66" s="186"/>
      <c r="PRG66" s="186"/>
      <c r="PRH66" s="187"/>
      <c r="PRI66" s="190"/>
      <c r="PRJ66" s="186"/>
      <c r="PRK66" s="186"/>
      <c r="PRL66" s="186"/>
      <c r="PRM66" s="186"/>
      <c r="PRN66" s="191"/>
      <c r="PRO66" s="186"/>
      <c r="PRP66" s="186"/>
      <c r="PRQ66" s="186"/>
      <c r="PRR66" s="189"/>
      <c r="PRS66" s="186"/>
      <c r="PRT66" s="186"/>
      <c r="PRU66" s="189"/>
      <c r="PRV66" s="189"/>
      <c r="PRW66" s="189"/>
      <c r="PRX66" s="192"/>
      <c r="PRY66" s="188"/>
      <c r="PRZ66" s="193"/>
      <c r="PSA66" s="183"/>
      <c r="PSB66" s="184"/>
      <c r="PSC66" s="185"/>
      <c r="PSD66" s="186"/>
      <c r="PSE66" s="186"/>
      <c r="PSF66" s="186"/>
      <c r="PSG66" s="186"/>
      <c r="PSH66" s="186"/>
      <c r="PSI66" s="186"/>
      <c r="PSJ66" s="186"/>
      <c r="PSK66" s="187"/>
      <c r="PSL66" s="188"/>
      <c r="PSM66" s="186"/>
      <c r="PSN66" s="189"/>
      <c r="PSO66" s="186"/>
      <c r="PSP66" s="186"/>
      <c r="PSQ66" s="186"/>
      <c r="PSR66" s="186"/>
      <c r="PSS66" s="186"/>
      <c r="PST66" s="186"/>
      <c r="PSU66" s="187"/>
      <c r="PSV66" s="190"/>
      <c r="PSW66" s="186"/>
      <c r="PSX66" s="186"/>
      <c r="PSY66" s="186"/>
      <c r="PSZ66" s="186"/>
      <c r="PTA66" s="191"/>
      <c r="PTB66" s="186"/>
      <c r="PTC66" s="186"/>
      <c r="PTD66" s="186"/>
      <c r="PTE66" s="189"/>
      <c r="PTF66" s="186"/>
      <c r="PTG66" s="186"/>
      <c r="PTH66" s="189"/>
      <c r="PTI66" s="189"/>
      <c r="PTJ66" s="189"/>
      <c r="PTK66" s="192"/>
      <c r="PTL66" s="188"/>
      <c r="PTM66" s="193"/>
      <c r="PTN66" s="183"/>
      <c r="PTO66" s="184"/>
      <c r="PTP66" s="185"/>
      <c r="PTQ66" s="186"/>
      <c r="PTR66" s="186"/>
      <c r="PTS66" s="186"/>
      <c r="PTT66" s="186"/>
      <c r="PTU66" s="186"/>
      <c r="PTV66" s="186"/>
      <c r="PTW66" s="186"/>
      <c r="PTX66" s="187"/>
      <c r="PTY66" s="188"/>
      <c r="PTZ66" s="186"/>
      <c r="PUA66" s="189"/>
      <c r="PUB66" s="186"/>
      <c r="PUC66" s="186"/>
      <c r="PUD66" s="186"/>
      <c r="PUE66" s="186"/>
      <c r="PUF66" s="186"/>
      <c r="PUG66" s="186"/>
      <c r="PUH66" s="187"/>
      <c r="PUI66" s="190"/>
      <c r="PUJ66" s="186"/>
      <c r="PUK66" s="186"/>
      <c r="PUL66" s="186"/>
      <c r="PUM66" s="186"/>
      <c r="PUN66" s="191"/>
      <c r="PUO66" s="186"/>
      <c r="PUP66" s="186"/>
      <c r="PUQ66" s="186"/>
      <c r="PUR66" s="189"/>
      <c r="PUS66" s="186"/>
      <c r="PUT66" s="186"/>
      <c r="PUU66" s="189"/>
      <c r="PUV66" s="189"/>
      <c r="PUW66" s="189"/>
      <c r="PUX66" s="192"/>
      <c r="PUY66" s="188"/>
      <c r="PUZ66" s="193"/>
      <c r="PVA66" s="183"/>
      <c r="PVB66" s="184"/>
      <c r="PVC66" s="185"/>
      <c r="PVD66" s="186"/>
      <c r="PVE66" s="186"/>
      <c r="PVF66" s="186"/>
      <c r="PVG66" s="186"/>
      <c r="PVH66" s="186"/>
      <c r="PVI66" s="186"/>
      <c r="PVJ66" s="186"/>
      <c r="PVK66" s="187"/>
      <c r="PVL66" s="188"/>
      <c r="PVM66" s="186"/>
      <c r="PVN66" s="189"/>
      <c r="PVO66" s="186"/>
      <c r="PVP66" s="186"/>
      <c r="PVQ66" s="186"/>
      <c r="PVR66" s="186"/>
      <c r="PVS66" s="186"/>
      <c r="PVT66" s="186"/>
      <c r="PVU66" s="187"/>
      <c r="PVV66" s="190"/>
      <c r="PVW66" s="186"/>
      <c r="PVX66" s="186"/>
      <c r="PVY66" s="186"/>
      <c r="PVZ66" s="186"/>
      <c r="PWA66" s="191"/>
      <c r="PWB66" s="186"/>
      <c r="PWC66" s="186"/>
      <c r="PWD66" s="186"/>
      <c r="PWE66" s="189"/>
      <c r="PWF66" s="186"/>
      <c r="PWG66" s="186"/>
      <c r="PWH66" s="189"/>
      <c r="PWI66" s="189"/>
      <c r="PWJ66" s="189"/>
      <c r="PWK66" s="192"/>
      <c r="PWL66" s="188"/>
      <c r="PWM66" s="193"/>
      <c r="PWN66" s="183"/>
      <c r="PWO66" s="184"/>
      <c r="PWP66" s="185"/>
      <c r="PWQ66" s="186"/>
      <c r="PWR66" s="186"/>
      <c r="PWS66" s="186"/>
      <c r="PWT66" s="186"/>
      <c r="PWU66" s="186"/>
      <c r="PWV66" s="186"/>
      <c r="PWW66" s="186"/>
      <c r="PWX66" s="187"/>
      <c r="PWY66" s="188"/>
      <c r="PWZ66" s="186"/>
      <c r="PXA66" s="189"/>
      <c r="PXB66" s="186"/>
      <c r="PXC66" s="186"/>
      <c r="PXD66" s="186"/>
      <c r="PXE66" s="186"/>
      <c r="PXF66" s="186"/>
      <c r="PXG66" s="186"/>
      <c r="PXH66" s="187"/>
      <c r="PXI66" s="190"/>
      <c r="PXJ66" s="186"/>
      <c r="PXK66" s="186"/>
      <c r="PXL66" s="186"/>
      <c r="PXM66" s="186"/>
      <c r="PXN66" s="191"/>
      <c r="PXO66" s="186"/>
      <c r="PXP66" s="186"/>
      <c r="PXQ66" s="186"/>
      <c r="PXR66" s="189"/>
      <c r="PXS66" s="186"/>
      <c r="PXT66" s="186"/>
      <c r="PXU66" s="189"/>
      <c r="PXV66" s="189"/>
      <c r="PXW66" s="189"/>
      <c r="PXX66" s="192"/>
      <c r="PXY66" s="188"/>
      <c r="PXZ66" s="193"/>
      <c r="PYA66" s="183"/>
      <c r="PYB66" s="184"/>
      <c r="PYC66" s="185"/>
      <c r="PYD66" s="186"/>
      <c r="PYE66" s="186"/>
      <c r="PYF66" s="186"/>
      <c r="PYG66" s="186"/>
      <c r="PYH66" s="186"/>
      <c r="PYI66" s="186"/>
      <c r="PYJ66" s="186"/>
      <c r="PYK66" s="187"/>
      <c r="PYL66" s="188"/>
      <c r="PYM66" s="186"/>
      <c r="PYN66" s="189"/>
      <c r="PYO66" s="186"/>
      <c r="PYP66" s="186"/>
      <c r="PYQ66" s="186"/>
      <c r="PYR66" s="186"/>
      <c r="PYS66" s="186"/>
      <c r="PYT66" s="186"/>
      <c r="PYU66" s="187"/>
      <c r="PYV66" s="190"/>
      <c r="PYW66" s="186"/>
      <c r="PYX66" s="186"/>
      <c r="PYY66" s="186"/>
      <c r="PYZ66" s="186"/>
      <c r="PZA66" s="191"/>
      <c r="PZB66" s="186"/>
      <c r="PZC66" s="186"/>
      <c r="PZD66" s="186"/>
      <c r="PZE66" s="189"/>
      <c r="PZF66" s="186"/>
      <c r="PZG66" s="186"/>
      <c r="PZH66" s="189"/>
      <c r="PZI66" s="189"/>
      <c r="PZJ66" s="189"/>
      <c r="PZK66" s="192"/>
      <c r="PZL66" s="188"/>
      <c r="PZM66" s="193"/>
      <c r="PZN66" s="183"/>
      <c r="PZO66" s="184"/>
      <c r="PZP66" s="185"/>
      <c r="PZQ66" s="186"/>
      <c r="PZR66" s="186"/>
      <c r="PZS66" s="186"/>
      <c r="PZT66" s="186"/>
      <c r="PZU66" s="186"/>
      <c r="PZV66" s="186"/>
      <c r="PZW66" s="186"/>
      <c r="PZX66" s="187"/>
      <c r="PZY66" s="188"/>
      <c r="PZZ66" s="186"/>
      <c r="QAA66" s="189"/>
      <c r="QAB66" s="186"/>
      <c r="QAC66" s="186"/>
      <c r="QAD66" s="186"/>
      <c r="QAE66" s="186"/>
      <c r="QAF66" s="186"/>
      <c r="QAG66" s="186"/>
      <c r="QAH66" s="187"/>
      <c r="QAI66" s="190"/>
      <c r="QAJ66" s="186"/>
      <c r="QAK66" s="186"/>
      <c r="QAL66" s="186"/>
      <c r="QAM66" s="186"/>
      <c r="QAN66" s="191"/>
      <c r="QAO66" s="186"/>
      <c r="QAP66" s="186"/>
      <c r="QAQ66" s="186"/>
      <c r="QAR66" s="189"/>
      <c r="QAS66" s="186"/>
      <c r="QAT66" s="186"/>
      <c r="QAU66" s="189"/>
      <c r="QAV66" s="189"/>
      <c r="QAW66" s="189"/>
      <c r="QAX66" s="192"/>
      <c r="QAY66" s="188"/>
      <c r="QAZ66" s="193"/>
      <c r="QBA66" s="183"/>
      <c r="QBB66" s="184"/>
      <c r="QBC66" s="185"/>
      <c r="QBD66" s="186"/>
      <c r="QBE66" s="186"/>
      <c r="QBF66" s="186"/>
      <c r="QBG66" s="186"/>
      <c r="QBH66" s="186"/>
      <c r="QBI66" s="186"/>
      <c r="QBJ66" s="186"/>
      <c r="QBK66" s="187"/>
      <c r="QBL66" s="188"/>
      <c r="QBM66" s="186"/>
      <c r="QBN66" s="189"/>
      <c r="QBO66" s="186"/>
      <c r="QBP66" s="186"/>
      <c r="QBQ66" s="186"/>
      <c r="QBR66" s="186"/>
      <c r="QBS66" s="186"/>
      <c r="QBT66" s="186"/>
      <c r="QBU66" s="187"/>
      <c r="QBV66" s="190"/>
      <c r="QBW66" s="186"/>
      <c r="QBX66" s="186"/>
      <c r="QBY66" s="186"/>
      <c r="QBZ66" s="186"/>
      <c r="QCA66" s="191"/>
      <c r="QCB66" s="186"/>
      <c r="QCC66" s="186"/>
      <c r="QCD66" s="186"/>
      <c r="QCE66" s="189"/>
      <c r="QCF66" s="186"/>
      <c r="QCG66" s="186"/>
      <c r="QCH66" s="189"/>
      <c r="QCI66" s="189"/>
      <c r="QCJ66" s="189"/>
      <c r="QCK66" s="192"/>
      <c r="QCL66" s="188"/>
      <c r="QCM66" s="193"/>
      <c r="QCN66" s="183"/>
      <c r="QCO66" s="184"/>
      <c r="QCP66" s="185"/>
      <c r="QCQ66" s="186"/>
      <c r="QCR66" s="186"/>
      <c r="QCS66" s="186"/>
      <c r="QCT66" s="186"/>
      <c r="QCU66" s="186"/>
      <c r="QCV66" s="186"/>
      <c r="QCW66" s="186"/>
      <c r="QCX66" s="187"/>
      <c r="QCY66" s="188"/>
      <c r="QCZ66" s="186"/>
      <c r="QDA66" s="189"/>
      <c r="QDB66" s="186"/>
      <c r="QDC66" s="186"/>
      <c r="QDD66" s="186"/>
      <c r="QDE66" s="186"/>
      <c r="QDF66" s="186"/>
      <c r="QDG66" s="186"/>
      <c r="QDH66" s="187"/>
      <c r="QDI66" s="190"/>
      <c r="QDJ66" s="186"/>
      <c r="QDK66" s="186"/>
      <c r="QDL66" s="186"/>
      <c r="QDM66" s="186"/>
      <c r="QDN66" s="191"/>
      <c r="QDO66" s="186"/>
      <c r="QDP66" s="186"/>
      <c r="QDQ66" s="186"/>
      <c r="QDR66" s="189"/>
      <c r="QDS66" s="186"/>
      <c r="QDT66" s="186"/>
      <c r="QDU66" s="189"/>
      <c r="QDV66" s="189"/>
      <c r="QDW66" s="189"/>
      <c r="QDX66" s="192"/>
      <c r="QDY66" s="188"/>
      <c r="QDZ66" s="193"/>
      <c r="QEA66" s="183"/>
      <c r="QEB66" s="184"/>
      <c r="QEC66" s="185"/>
      <c r="QED66" s="186"/>
      <c r="QEE66" s="186"/>
      <c r="QEF66" s="186"/>
      <c r="QEG66" s="186"/>
      <c r="QEH66" s="186"/>
      <c r="QEI66" s="186"/>
      <c r="QEJ66" s="186"/>
      <c r="QEK66" s="187"/>
      <c r="QEL66" s="188"/>
      <c r="QEM66" s="186"/>
      <c r="QEN66" s="189"/>
      <c r="QEO66" s="186"/>
      <c r="QEP66" s="186"/>
      <c r="QEQ66" s="186"/>
      <c r="QER66" s="186"/>
      <c r="QES66" s="186"/>
      <c r="QET66" s="186"/>
      <c r="QEU66" s="187"/>
      <c r="QEV66" s="190"/>
      <c r="QEW66" s="186"/>
      <c r="QEX66" s="186"/>
      <c r="QEY66" s="186"/>
      <c r="QEZ66" s="186"/>
      <c r="QFA66" s="191"/>
      <c r="QFB66" s="186"/>
      <c r="QFC66" s="186"/>
      <c r="QFD66" s="186"/>
      <c r="QFE66" s="189"/>
      <c r="QFF66" s="186"/>
      <c r="QFG66" s="186"/>
      <c r="QFH66" s="189"/>
      <c r="QFI66" s="189"/>
      <c r="QFJ66" s="189"/>
      <c r="QFK66" s="192"/>
      <c r="QFL66" s="188"/>
      <c r="QFM66" s="193"/>
      <c r="QFN66" s="183"/>
      <c r="QFO66" s="184"/>
      <c r="QFP66" s="185"/>
      <c r="QFQ66" s="186"/>
      <c r="QFR66" s="186"/>
      <c r="QFS66" s="186"/>
      <c r="QFT66" s="186"/>
      <c r="QFU66" s="186"/>
      <c r="QFV66" s="186"/>
      <c r="QFW66" s="186"/>
      <c r="QFX66" s="187"/>
      <c r="QFY66" s="188"/>
      <c r="QFZ66" s="186"/>
      <c r="QGA66" s="189"/>
      <c r="QGB66" s="186"/>
      <c r="QGC66" s="186"/>
      <c r="QGD66" s="186"/>
      <c r="QGE66" s="186"/>
      <c r="QGF66" s="186"/>
      <c r="QGG66" s="186"/>
      <c r="QGH66" s="187"/>
      <c r="QGI66" s="190"/>
      <c r="QGJ66" s="186"/>
      <c r="QGK66" s="186"/>
      <c r="QGL66" s="186"/>
      <c r="QGM66" s="186"/>
      <c r="QGN66" s="191"/>
      <c r="QGO66" s="186"/>
      <c r="QGP66" s="186"/>
      <c r="QGQ66" s="186"/>
      <c r="QGR66" s="189"/>
      <c r="QGS66" s="186"/>
      <c r="QGT66" s="186"/>
      <c r="QGU66" s="189"/>
      <c r="QGV66" s="189"/>
      <c r="QGW66" s="189"/>
      <c r="QGX66" s="192"/>
      <c r="QGY66" s="188"/>
      <c r="QGZ66" s="193"/>
      <c r="QHA66" s="183"/>
      <c r="QHB66" s="184"/>
      <c r="QHC66" s="185"/>
      <c r="QHD66" s="186"/>
      <c r="QHE66" s="186"/>
      <c r="QHF66" s="186"/>
      <c r="QHG66" s="186"/>
      <c r="QHH66" s="186"/>
      <c r="QHI66" s="186"/>
      <c r="QHJ66" s="186"/>
      <c r="QHK66" s="187"/>
      <c r="QHL66" s="188"/>
      <c r="QHM66" s="186"/>
      <c r="QHN66" s="189"/>
      <c r="QHO66" s="186"/>
      <c r="QHP66" s="186"/>
      <c r="QHQ66" s="186"/>
      <c r="QHR66" s="186"/>
      <c r="QHS66" s="186"/>
      <c r="QHT66" s="186"/>
      <c r="QHU66" s="187"/>
      <c r="QHV66" s="190"/>
      <c r="QHW66" s="186"/>
      <c r="QHX66" s="186"/>
      <c r="QHY66" s="186"/>
      <c r="QHZ66" s="186"/>
      <c r="QIA66" s="191"/>
      <c r="QIB66" s="186"/>
      <c r="QIC66" s="186"/>
      <c r="QID66" s="186"/>
      <c r="QIE66" s="189"/>
      <c r="QIF66" s="186"/>
      <c r="QIG66" s="186"/>
      <c r="QIH66" s="189"/>
      <c r="QII66" s="189"/>
      <c r="QIJ66" s="189"/>
      <c r="QIK66" s="192"/>
      <c r="QIL66" s="188"/>
      <c r="QIM66" s="193"/>
      <c r="QIN66" s="183"/>
      <c r="QIO66" s="184"/>
      <c r="QIP66" s="185"/>
      <c r="QIQ66" s="186"/>
      <c r="QIR66" s="186"/>
      <c r="QIS66" s="186"/>
      <c r="QIT66" s="186"/>
      <c r="QIU66" s="186"/>
      <c r="QIV66" s="186"/>
      <c r="QIW66" s="186"/>
      <c r="QIX66" s="187"/>
      <c r="QIY66" s="188"/>
      <c r="QIZ66" s="186"/>
      <c r="QJA66" s="189"/>
      <c r="QJB66" s="186"/>
      <c r="QJC66" s="186"/>
      <c r="QJD66" s="186"/>
      <c r="QJE66" s="186"/>
      <c r="QJF66" s="186"/>
      <c r="QJG66" s="186"/>
      <c r="QJH66" s="187"/>
      <c r="QJI66" s="190"/>
      <c r="QJJ66" s="186"/>
      <c r="QJK66" s="186"/>
      <c r="QJL66" s="186"/>
      <c r="QJM66" s="186"/>
      <c r="QJN66" s="191"/>
      <c r="QJO66" s="186"/>
      <c r="QJP66" s="186"/>
      <c r="QJQ66" s="186"/>
      <c r="QJR66" s="189"/>
      <c r="QJS66" s="186"/>
      <c r="QJT66" s="186"/>
      <c r="QJU66" s="189"/>
      <c r="QJV66" s="189"/>
      <c r="QJW66" s="189"/>
      <c r="QJX66" s="192"/>
      <c r="QJY66" s="188"/>
      <c r="QJZ66" s="193"/>
      <c r="QKA66" s="183"/>
      <c r="QKB66" s="184"/>
      <c r="QKC66" s="185"/>
      <c r="QKD66" s="186"/>
      <c r="QKE66" s="186"/>
      <c r="QKF66" s="186"/>
      <c r="QKG66" s="186"/>
      <c r="QKH66" s="186"/>
      <c r="QKI66" s="186"/>
      <c r="QKJ66" s="186"/>
      <c r="QKK66" s="187"/>
      <c r="QKL66" s="188"/>
      <c r="QKM66" s="186"/>
      <c r="QKN66" s="189"/>
      <c r="QKO66" s="186"/>
      <c r="QKP66" s="186"/>
      <c r="QKQ66" s="186"/>
      <c r="QKR66" s="186"/>
      <c r="QKS66" s="186"/>
      <c r="QKT66" s="186"/>
      <c r="QKU66" s="187"/>
      <c r="QKV66" s="190"/>
      <c r="QKW66" s="186"/>
      <c r="QKX66" s="186"/>
      <c r="QKY66" s="186"/>
      <c r="QKZ66" s="186"/>
      <c r="QLA66" s="191"/>
      <c r="QLB66" s="186"/>
      <c r="QLC66" s="186"/>
      <c r="QLD66" s="186"/>
      <c r="QLE66" s="189"/>
      <c r="QLF66" s="186"/>
      <c r="QLG66" s="186"/>
      <c r="QLH66" s="189"/>
      <c r="QLI66" s="189"/>
      <c r="QLJ66" s="189"/>
      <c r="QLK66" s="192"/>
      <c r="QLL66" s="188"/>
      <c r="QLM66" s="193"/>
      <c r="QLN66" s="183"/>
      <c r="QLO66" s="184"/>
      <c r="QLP66" s="185"/>
      <c r="QLQ66" s="186"/>
      <c r="QLR66" s="186"/>
      <c r="QLS66" s="186"/>
      <c r="QLT66" s="186"/>
      <c r="QLU66" s="186"/>
      <c r="QLV66" s="186"/>
      <c r="QLW66" s="186"/>
      <c r="QLX66" s="187"/>
      <c r="QLY66" s="188"/>
      <c r="QLZ66" s="186"/>
      <c r="QMA66" s="189"/>
      <c r="QMB66" s="186"/>
      <c r="QMC66" s="186"/>
      <c r="QMD66" s="186"/>
      <c r="QME66" s="186"/>
      <c r="QMF66" s="186"/>
      <c r="QMG66" s="186"/>
      <c r="QMH66" s="187"/>
      <c r="QMI66" s="190"/>
      <c r="QMJ66" s="186"/>
      <c r="QMK66" s="186"/>
      <c r="QML66" s="186"/>
      <c r="QMM66" s="186"/>
      <c r="QMN66" s="191"/>
      <c r="QMO66" s="186"/>
      <c r="QMP66" s="186"/>
      <c r="QMQ66" s="186"/>
      <c r="QMR66" s="189"/>
      <c r="QMS66" s="186"/>
      <c r="QMT66" s="186"/>
      <c r="QMU66" s="189"/>
      <c r="QMV66" s="189"/>
      <c r="QMW66" s="189"/>
      <c r="QMX66" s="192"/>
      <c r="QMY66" s="188"/>
      <c r="QMZ66" s="193"/>
      <c r="QNA66" s="183"/>
      <c r="QNB66" s="184"/>
      <c r="QNC66" s="185"/>
      <c r="QND66" s="186"/>
      <c r="QNE66" s="186"/>
      <c r="QNF66" s="186"/>
      <c r="QNG66" s="186"/>
      <c r="QNH66" s="186"/>
      <c r="QNI66" s="186"/>
      <c r="QNJ66" s="186"/>
      <c r="QNK66" s="187"/>
      <c r="QNL66" s="188"/>
      <c r="QNM66" s="186"/>
      <c r="QNN66" s="189"/>
      <c r="QNO66" s="186"/>
      <c r="QNP66" s="186"/>
      <c r="QNQ66" s="186"/>
      <c r="QNR66" s="186"/>
      <c r="QNS66" s="186"/>
      <c r="QNT66" s="186"/>
      <c r="QNU66" s="187"/>
      <c r="QNV66" s="190"/>
      <c r="QNW66" s="186"/>
      <c r="QNX66" s="186"/>
      <c r="QNY66" s="186"/>
      <c r="QNZ66" s="186"/>
      <c r="QOA66" s="191"/>
      <c r="QOB66" s="186"/>
      <c r="QOC66" s="186"/>
      <c r="QOD66" s="186"/>
      <c r="QOE66" s="189"/>
      <c r="QOF66" s="186"/>
      <c r="QOG66" s="186"/>
      <c r="QOH66" s="189"/>
      <c r="QOI66" s="189"/>
      <c r="QOJ66" s="189"/>
      <c r="QOK66" s="192"/>
      <c r="QOL66" s="188"/>
      <c r="QOM66" s="193"/>
      <c r="QON66" s="183"/>
      <c r="QOO66" s="184"/>
      <c r="QOP66" s="185"/>
      <c r="QOQ66" s="186"/>
      <c r="QOR66" s="186"/>
      <c r="QOS66" s="186"/>
      <c r="QOT66" s="186"/>
      <c r="QOU66" s="186"/>
      <c r="QOV66" s="186"/>
      <c r="QOW66" s="186"/>
      <c r="QOX66" s="187"/>
      <c r="QOY66" s="188"/>
      <c r="QOZ66" s="186"/>
      <c r="QPA66" s="189"/>
      <c r="QPB66" s="186"/>
      <c r="QPC66" s="186"/>
      <c r="QPD66" s="186"/>
      <c r="QPE66" s="186"/>
      <c r="QPF66" s="186"/>
      <c r="QPG66" s="186"/>
      <c r="QPH66" s="187"/>
      <c r="QPI66" s="190"/>
      <c r="QPJ66" s="186"/>
      <c r="QPK66" s="186"/>
      <c r="QPL66" s="186"/>
      <c r="QPM66" s="186"/>
      <c r="QPN66" s="191"/>
      <c r="QPO66" s="186"/>
      <c r="QPP66" s="186"/>
      <c r="QPQ66" s="186"/>
      <c r="QPR66" s="189"/>
      <c r="QPS66" s="186"/>
      <c r="QPT66" s="186"/>
      <c r="QPU66" s="189"/>
      <c r="QPV66" s="189"/>
      <c r="QPW66" s="189"/>
      <c r="QPX66" s="192"/>
      <c r="QPY66" s="188"/>
      <c r="QPZ66" s="193"/>
      <c r="QQA66" s="183"/>
      <c r="QQB66" s="184"/>
      <c r="QQC66" s="185"/>
      <c r="QQD66" s="186"/>
      <c r="QQE66" s="186"/>
      <c r="QQF66" s="186"/>
      <c r="QQG66" s="186"/>
      <c r="QQH66" s="186"/>
      <c r="QQI66" s="186"/>
      <c r="QQJ66" s="186"/>
      <c r="QQK66" s="187"/>
      <c r="QQL66" s="188"/>
      <c r="QQM66" s="186"/>
      <c r="QQN66" s="189"/>
      <c r="QQO66" s="186"/>
      <c r="QQP66" s="186"/>
      <c r="QQQ66" s="186"/>
      <c r="QQR66" s="186"/>
      <c r="QQS66" s="186"/>
      <c r="QQT66" s="186"/>
      <c r="QQU66" s="187"/>
      <c r="QQV66" s="190"/>
      <c r="QQW66" s="186"/>
      <c r="QQX66" s="186"/>
      <c r="QQY66" s="186"/>
      <c r="QQZ66" s="186"/>
      <c r="QRA66" s="191"/>
      <c r="QRB66" s="186"/>
      <c r="QRC66" s="186"/>
      <c r="QRD66" s="186"/>
      <c r="QRE66" s="189"/>
      <c r="QRF66" s="186"/>
      <c r="QRG66" s="186"/>
      <c r="QRH66" s="189"/>
      <c r="QRI66" s="189"/>
      <c r="QRJ66" s="189"/>
      <c r="QRK66" s="192"/>
      <c r="QRL66" s="188"/>
      <c r="QRM66" s="193"/>
      <c r="QRN66" s="183"/>
      <c r="QRO66" s="184"/>
      <c r="QRP66" s="185"/>
      <c r="QRQ66" s="186"/>
      <c r="QRR66" s="186"/>
      <c r="QRS66" s="186"/>
      <c r="QRT66" s="186"/>
      <c r="QRU66" s="186"/>
      <c r="QRV66" s="186"/>
      <c r="QRW66" s="186"/>
      <c r="QRX66" s="187"/>
      <c r="QRY66" s="188"/>
      <c r="QRZ66" s="186"/>
      <c r="QSA66" s="189"/>
      <c r="QSB66" s="186"/>
      <c r="QSC66" s="186"/>
      <c r="QSD66" s="186"/>
      <c r="QSE66" s="186"/>
      <c r="QSF66" s="186"/>
      <c r="QSG66" s="186"/>
      <c r="QSH66" s="187"/>
      <c r="QSI66" s="190"/>
      <c r="QSJ66" s="186"/>
      <c r="QSK66" s="186"/>
      <c r="QSL66" s="186"/>
      <c r="QSM66" s="186"/>
      <c r="QSN66" s="191"/>
      <c r="QSO66" s="186"/>
      <c r="QSP66" s="186"/>
      <c r="QSQ66" s="186"/>
      <c r="QSR66" s="189"/>
      <c r="QSS66" s="186"/>
      <c r="QST66" s="186"/>
      <c r="QSU66" s="189"/>
      <c r="QSV66" s="189"/>
      <c r="QSW66" s="189"/>
      <c r="QSX66" s="192"/>
      <c r="QSY66" s="188"/>
      <c r="QSZ66" s="193"/>
      <c r="QTA66" s="183"/>
      <c r="QTB66" s="184"/>
      <c r="QTC66" s="185"/>
      <c r="QTD66" s="186"/>
      <c r="QTE66" s="186"/>
      <c r="QTF66" s="186"/>
      <c r="QTG66" s="186"/>
      <c r="QTH66" s="186"/>
      <c r="QTI66" s="186"/>
      <c r="QTJ66" s="186"/>
      <c r="QTK66" s="187"/>
      <c r="QTL66" s="188"/>
      <c r="QTM66" s="186"/>
      <c r="QTN66" s="189"/>
      <c r="QTO66" s="186"/>
      <c r="QTP66" s="186"/>
      <c r="QTQ66" s="186"/>
      <c r="QTR66" s="186"/>
      <c r="QTS66" s="186"/>
      <c r="QTT66" s="186"/>
      <c r="QTU66" s="187"/>
      <c r="QTV66" s="190"/>
      <c r="QTW66" s="186"/>
      <c r="QTX66" s="186"/>
      <c r="QTY66" s="186"/>
      <c r="QTZ66" s="186"/>
      <c r="QUA66" s="191"/>
      <c r="QUB66" s="186"/>
      <c r="QUC66" s="186"/>
      <c r="QUD66" s="186"/>
      <c r="QUE66" s="189"/>
      <c r="QUF66" s="186"/>
      <c r="QUG66" s="186"/>
      <c r="QUH66" s="189"/>
      <c r="QUI66" s="189"/>
      <c r="QUJ66" s="189"/>
      <c r="QUK66" s="192"/>
      <c r="QUL66" s="188"/>
      <c r="QUM66" s="193"/>
      <c r="QUN66" s="183"/>
      <c r="QUO66" s="184"/>
      <c r="QUP66" s="185"/>
      <c r="QUQ66" s="186"/>
      <c r="QUR66" s="186"/>
      <c r="QUS66" s="186"/>
      <c r="QUT66" s="186"/>
      <c r="QUU66" s="186"/>
      <c r="QUV66" s="186"/>
      <c r="QUW66" s="186"/>
      <c r="QUX66" s="187"/>
      <c r="QUY66" s="188"/>
      <c r="QUZ66" s="186"/>
      <c r="QVA66" s="189"/>
      <c r="QVB66" s="186"/>
      <c r="QVC66" s="186"/>
      <c r="QVD66" s="186"/>
      <c r="QVE66" s="186"/>
      <c r="QVF66" s="186"/>
      <c r="QVG66" s="186"/>
      <c r="QVH66" s="187"/>
      <c r="QVI66" s="190"/>
      <c r="QVJ66" s="186"/>
      <c r="QVK66" s="186"/>
      <c r="QVL66" s="186"/>
      <c r="QVM66" s="186"/>
      <c r="QVN66" s="191"/>
      <c r="QVO66" s="186"/>
      <c r="QVP66" s="186"/>
      <c r="QVQ66" s="186"/>
      <c r="QVR66" s="189"/>
      <c r="QVS66" s="186"/>
      <c r="QVT66" s="186"/>
      <c r="QVU66" s="189"/>
      <c r="QVV66" s="189"/>
      <c r="QVW66" s="189"/>
      <c r="QVX66" s="192"/>
      <c r="QVY66" s="188"/>
      <c r="QVZ66" s="193"/>
      <c r="QWA66" s="183"/>
      <c r="QWB66" s="184"/>
      <c r="QWC66" s="185"/>
      <c r="QWD66" s="186"/>
      <c r="QWE66" s="186"/>
      <c r="QWF66" s="186"/>
      <c r="QWG66" s="186"/>
      <c r="QWH66" s="186"/>
      <c r="QWI66" s="186"/>
      <c r="QWJ66" s="186"/>
      <c r="QWK66" s="187"/>
      <c r="QWL66" s="188"/>
      <c r="QWM66" s="186"/>
      <c r="QWN66" s="189"/>
      <c r="QWO66" s="186"/>
      <c r="QWP66" s="186"/>
      <c r="QWQ66" s="186"/>
      <c r="QWR66" s="186"/>
      <c r="QWS66" s="186"/>
      <c r="QWT66" s="186"/>
      <c r="QWU66" s="187"/>
      <c r="QWV66" s="190"/>
      <c r="QWW66" s="186"/>
      <c r="QWX66" s="186"/>
      <c r="QWY66" s="186"/>
      <c r="QWZ66" s="186"/>
      <c r="QXA66" s="191"/>
      <c r="QXB66" s="186"/>
      <c r="QXC66" s="186"/>
      <c r="QXD66" s="186"/>
      <c r="QXE66" s="189"/>
      <c r="QXF66" s="186"/>
      <c r="QXG66" s="186"/>
      <c r="QXH66" s="189"/>
      <c r="QXI66" s="189"/>
      <c r="QXJ66" s="189"/>
      <c r="QXK66" s="192"/>
      <c r="QXL66" s="188"/>
      <c r="QXM66" s="193"/>
      <c r="QXN66" s="183"/>
      <c r="QXO66" s="184"/>
      <c r="QXP66" s="185"/>
      <c r="QXQ66" s="186"/>
      <c r="QXR66" s="186"/>
      <c r="QXS66" s="186"/>
      <c r="QXT66" s="186"/>
      <c r="QXU66" s="186"/>
      <c r="QXV66" s="186"/>
      <c r="QXW66" s="186"/>
      <c r="QXX66" s="187"/>
      <c r="QXY66" s="188"/>
      <c r="QXZ66" s="186"/>
      <c r="QYA66" s="189"/>
      <c r="QYB66" s="186"/>
      <c r="QYC66" s="186"/>
      <c r="QYD66" s="186"/>
      <c r="QYE66" s="186"/>
      <c r="QYF66" s="186"/>
      <c r="QYG66" s="186"/>
      <c r="QYH66" s="187"/>
      <c r="QYI66" s="190"/>
      <c r="QYJ66" s="186"/>
      <c r="QYK66" s="186"/>
      <c r="QYL66" s="186"/>
      <c r="QYM66" s="186"/>
      <c r="QYN66" s="191"/>
      <c r="QYO66" s="186"/>
      <c r="QYP66" s="186"/>
      <c r="QYQ66" s="186"/>
      <c r="QYR66" s="189"/>
      <c r="QYS66" s="186"/>
      <c r="QYT66" s="186"/>
      <c r="QYU66" s="189"/>
      <c r="QYV66" s="189"/>
      <c r="QYW66" s="189"/>
      <c r="QYX66" s="192"/>
      <c r="QYY66" s="188"/>
      <c r="QYZ66" s="193"/>
      <c r="QZA66" s="183"/>
      <c r="QZB66" s="184"/>
      <c r="QZC66" s="185"/>
      <c r="QZD66" s="186"/>
      <c r="QZE66" s="186"/>
      <c r="QZF66" s="186"/>
      <c r="QZG66" s="186"/>
      <c r="QZH66" s="186"/>
      <c r="QZI66" s="186"/>
      <c r="QZJ66" s="186"/>
      <c r="QZK66" s="187"/>
      <c r="QZL66" s="188"/>
      <c r="QZM66" s="186"/>
      <c r="QZN66" s="189"/>
      <c r="QZO66" s="186"/>
      <c r="QZP66" s="186"/>
      <c r="QZQ66" s="186"/>
      <c r="QZR66" s="186"/>
      <c r="QZS66" s="186"/>
      <c r="QZT66" s="186"/>
      <c r="QZU66" s="187"/>
      <c r="QZV66" s="190"/>
      <c r="QZW66" s="186"/>
      <c r="QZX66" s="186"/>
      <c r="QZY66" s="186"/>
      <c r="QZZ66" s="186"/>
      <c r="RAA66" s="191"/>
      <c r="RAB66" s="186"/>
      <c r="RAC66" s="186"/>
      <c r="RAD66" s="186"/>
      <c r="RAE66" s="189"/>
      <c r="RAF66" s="186"/>
      <c r="RAG66" s="186"/>
      <c r="RAH66" s="189"/>
      <c r="RAI66" s="189"/>
      <c r="RAJ66" s="189"/>
      <c r="RAK66" s="192"/>
      <c r="RAL66" s="188"/>
      <c r="RAM66" s="193"/>
      <c r="RAN66" s="183"/>
      <c r="RAO66" s="184"/>
      <c r="RAP66" s="185"/>
      <c r="RAQ66" s="186"/>
      <c r="RAR66" s="186"/>
      <c r="RAS66" s="186"/>
      <c r="RAT66" s="186"/>
      <c r="RAU66" s="186"/>
      <c r="RAV66" s="186"/>
      <c r="RAW66" s="186"/>
      <c r="RAX66" s="187"/>
      <c r="RAY66" s="188"/>
      <c r="RAZ66" s="186"/>
      <c r="RBA66" s="189"/>
      <c r="RBB66" s="186"/>
      <c r="RBC66" s="186"/>
      <c r="RBD66" s="186"/>
      <c r="RBE66" s="186"/>
      <c r="RBF66" s="186"/>
      <c r="RBG66" s="186"/>
      <c r="RBH66" s="187"/>
      <c r="RBI66" s="190"/>
      <c r="RBJ66" s="186"/>
      <c r="RBK66" s="186"/>
      <c r="RBL66" s="186"/>
      <c r="RBM66" s="186"/>
      <c r="RBN66" s="191"/>
      <c r="RBO66" s="186"/>
      <c r="RBP66" s="186"/>
      <c r="RBQ66" s="186"/>
      <c r="RBR66" s="189"/>
      <c r="RBS66" s="186"/>
      <c r="RBT66" s="186"/>
      <c r="RBU66" s="189"/>
      <c r="RBV66" s="189"/>
      <c r="RBW66" s="189"/>
      <c r="RBX66" s="192"/>
      <c r="RBY66" s="188"/>
      <c r="RBZ66" s="193"/>
      <c r="RCA66" s="183"/>
      <c r="RCB66" s="184"/>
      <c r="RCC66" s="185"/>
      <c r="RCD66" s="186"/>
      <c r="RCE66" s="186"/>
      <c r="RCF66" s="186"/>
      <c r="RCG66" s="186"/>
      <c r="RCH66" s="186"/>
      <c r="RCI66" s="186"/>
      <c r="RCJ66" s="186"/>
      <c r="RCK66" s="187"/>
      <c r="RCL66" s="188"/>
      <c r="RCM66" s="186"/>
      <c r="RCN66" s="189"/>
      <c r="RCO66" s="186"/>
      <c r="RCP66" s="186"/>
      <c r="RCQ66" s="186"/>
      <c r="RCR66" s="186"/>
      <c r="RCS66" s="186"/>
      <c r="RCT66" s="186"/>
      <c r="RCU66" s="187"/>
      <c r="RCV66" s="190"/>
      <c r="RCW66" s="186"/>
      <c r="RCX66" s="186"/>
      <c r="RCY66" s="186"/>
      <c r="RCZ66" s="186"/>
      <c r="RDA66" s="191"/>
      <c r="RDB66" s="186"/>
      <c r="RDC66" s="186"/>
      <c r="RDD66" s="186"/>
      <c r="RDE66" s="189"/>
      <c r="RDF66" s="186"/>
      <c r="RDG66" s="186"/>
      <c r="RDH66" s="189"/>
      <c r="RDI66" s="189"/>
      <c r="RDJ66" s="189"/>
      <c r="RDK66" s="192"/>
      <c r="RDL66" s="188"/>
      <c r="RDM66" s="193"/>
      <c r="RDN66" s="183"/>
      <c r="RDO66" s="184"/>
      <c r="RDP66" s="185"/>
      <c r="RDQ66" s="186"/>
      <c r="RDR66" s="186"/>
      <c r="RDS66" s="186"/>
      <c r="RDT66" s="186"/>
      <c r="RDU66" s="186"/>
      <c r="RDV66" s="186"/>
      <c r="RDW66" s="186"/>
      <c r="RDX66" s="187"/>
      <c r="RDY66" s="188"/>
      <c r="RDZ66" s="186"/>
      <c r="REA66" s="189"/>
      <c r="REB66" s="186"/>
      <c r="REC66" s="186"/>
      <c r="RED66" s="186"/>
      <c r="REE66" s="186"/>
      <c r="REF66" s="186"/>
      <c r="REG66" s="186"/>
      <c r="REH66" s="187"/>
      <c r="REI66" s="190"/>
      <c r="REJ66" s="186"/>
      <c r="REK66" s="186"/>
      <c r="REL66" s="186"/>
      <c r="REM66" s="186"/>
      <c r="REN66" s="191"/>
      <c r="REO66" s="186"/>
      <c r="REP66" s="186"/>
      <c r="REQ66" s="186"/>
      <c r="RER66" s="189"/>
      <c r="RES66" s="186"/>
      <c r="RET66" s="186"/>
      <c r="REU66" s="189"/>
      <c r="REV66" s="189"/>
      <c r="REW66" s="189"/>
      <c r="REX66" s="192"/>
      <c r="REY66" s="188"/>
      <c r="REZ66" s="193"/>
      <c r="RFA66" s="183"/>
      <c r="RFB66" s="184"/>
      <c r="RFC66" s="185"/>
      <c r="RFD66" s="186"/>
      <c r="RFE66" s="186"/>
      <c r="RFF66" s="186"/>
      <c r="RFG66" s="186"/>
      <c r="RFH66" s="186"/>
      <c r="RFI66" s="186"/>
      <c r="RFJ66" s="186"/>
      <c r="RFK66" s="187"/>
      <c r="RFL66" s="188"/>
      <c r="RFM66" s="186"/>
      <c r="RFN66" s="189"/>
      <c r="RFO66" s="186"/>
      <c r="RFP66" s="186"/>
      <c r="RFQ66" s="186"/>
      <c r="RFR66" s="186"/>
      <c r="RFS66" s="186"/>
      <c r="RFT66" s="186"/>
      <c r="RFU66" s="187"/>
      <c r="RFV66" s="190"/>
      <c r="RFW66" s="186"/>
      <c r="RFX66" s="186"/>
      <c r="RFY66" s="186"/>
      <c r="RFZ66" s="186"/>
      <c r="RGA66" s="191"/>
      <c r="RGB66" s="186"/>
      <c r="RGC66" s="186"/>
      <c r="RGD66" s="186"/>
      <c r="RGE66" s="189"/>
      <c r="RGF66" s="186"/>
      <c r="RGG66" s="186"/>
      <c r="RGH66" s="189"/>
      <c r="RGI66" s="189"/>
      <c r="RGJ66" s="189"/>
      <c r="RGK66" s="192"/>
      <c r="RGL66" s="188"/>
      <c r="RGM66" s="193"/>
      <c r="RGN66" s="183"/>
      <c r="RGO66" s="184"/>
      <c r="RGP66" s="185"/>
      <c r="RGQ66" s="186"/>
      <c r="RGR66" s="186"/>
      <c r="RGS66" s="186"/>
      <c r="RGT66" s="186"/>
      <c r="RGU66" s="186"/>
      <c r="RGV66" s="186"/>
      <c r="RGW66" s="186"/>
      <c r="RGX66" s="187"/>
      <c r="RGY66" s="188"/>
      <c r="RGZ66" s="186"/>
      <c r="RHA66" s="189"/>
      <c r="RHB66" s="186"/>
      <c r="RHC66" s="186"/>
      <c r="RHD66" s="186"/>
      <c r="RHE66" s="186"/>
      <c r="RHF66" s="186"/>
      <c r="RHG66" s="186"/>
      <c r="RHH66" s="187"/>
      <c r="RHI66" s="190"/>
      <c r="RHJ66" s="186"/>
      <c r="RHK66" s="186"/>
      <c r="RHL66" s="186"/>
      <c r="RHM66" s="186"/>
      <c r="RHN66" s="191"/>
      <c r="RHO66" s="186"/>
      <c r="RHP66" s="186"/>
      <c r="RHQ66" s="186"/>
      <c r="RHR66" s="189"/>
      <c r="RHS66" s="186"/>
      <c r="RHT66" s="186"/>
      <c r="RHU66" s="189"/>
      <c r="RHV66" s="189"/>
      <c r="RHW66" s="189"/>
      <c r="RHX66" s="192"/>
      <c r="RHY66" s="188"/>
      <c r="RHZ66" s="193"/>
      <c r="RIA66" s="183"/>
      <c r="RIB66" s="184"/>
      <c r="RIC66" s="185"/>
      <c r="RID66" s="186"/>
      <c r="RIE66" s="186"/>
      <c r="RIF66" s="186"/>
      <c r="RIG66" s="186"/>
      <c r="RIH66" s="186"/>
      <c r="RII66" s="186"/>
      <c r="RIJ66" s="186"/>
      <c r="RIK66" s="187"/>
      <c r="RIL66" s="188"/>
      <c r="RIM66" s="186"/>
      <c r="RIN66" s="189"/>
      <c r="RIO66" s="186"/>
      <c r="RIP66" s="186"/>
      <c r="RIQ66" s="186"/>
      <c r="RIR66" s="186"/>
      <c r="RIS66" s="186"/>
      <c r="RIT66" s="186"/>
      <c r="RIU66" s="187"/>
      <c r="RIV66" s="190"/>
      <c r="RIW66" s="186"/>
      <c r="RIX66" s="186"/>
      <c r="RIY66" s="186"/>
      <c r="RIZ66" s="186"/>
      <c r="RJA66" s="191"/>
      <c r="RJB66" s="186"/>
      <c r="RJC66" s="186"/>
      <c r="RJD66" s="186"/>
      <c r="RJE66" s="189"/>
      <c r="RJF66" s="186"/>
      <c r="RJG66" s="186"/>
      <c r="RJH66" s="189"/>
      <c r="RJI66" s="189"/>
      <c r="RJJ66" s="189"/>
      <c r="RJK66" s="192"/>
      <c r="RJL66" s="188"/>
      <c r="RJM66" s="193"/>
      <c r="RJN66" s="183"/>
      <c r="RJO66" s="184"/>
      <c r="RJP66" s="185"/>
      <c r="RJQ66" s="186"/>
      <c r="RJR66" s="186"/>
      <c r="RJS66" s="186"/>
      <c r="RJT66" s="186"/>
      <c r="RJU66" s="186"/>
      <c r="RJV66" s="186"/>
      <c r="RJW66" s="186"/>
      <c r="RJX66" s="187"/>
      <c r="RJY66" s="188"/>
      <c r="RJZ66" s="186"/>
      <c r="RKA66" s="189"/>
      <c r="RKB66" s="186"/>
      <c r="RKC66" s="186"/>
      <c r="RKD66" s="186"/>
      <c r="RKE66" s="186"/>
      <c r="RKF66" s="186"/>
      <c r="RKG66" s="186"/>
      <c r="RKH66" s="187"/>
      <c r="RKI66" s="190"/>
      <c r="RKJ66" s="186"/>
      <c r="RKK66" s="186"/>
      <c r="RKL66" s="186"/>
      <c r="RKM66" s="186"/>
      <c r="RKN66" s="191"/>
      <c r="RKO66" s="186"/>
      <c r="RKP66" s="186"/>
      <c r="RKQ66" s="186"/>
      <c r="RKR66" s="189"/>
      <c r="RKS66" s="186"/>
      <c r="RKT66" s="186"/>
      <c r="RKU66" s="189"/>
      <c r="RKV66" s="189"/>
      <c r="RKW66" s="189"/>
      <c r="RKX66" s="192"/>
      <c r="RKY66" s="188"/>
      <c r="RKZ66" s="193"/>
      <c r="RLA66" s="183"/>
      <c r="RLB66" s="184"/>
      <c r="RLC66" s="185"/>
      <c r="RLD66" s="186"/>
      <c r="RLE66" s="186"/>
      <c r="RLF66" s="186"/>
      <c r="RLG66" s="186"/>
      <c r="RLH66" s="186"/>
      <c r="RLI66" s="186"/>
      <c r="RLJ66" s="186"/>
      <c r="RLK66" s="187"/>
      <c r="RLL66" s="188"/>
      <c r="RLM66" s="186"/>
      <c r="RLN66" s="189"/>
      <c r="RLO66" s="186"/>
      <c r="RLP66" s="186"/>
      <c r="RLQ66" s="186"/>
      <c r="RLR66" s="186"/>
      <c r="RLS66" s="186"/>
      <c r="RLT66" s="186"/>
      <c r="RLU66" s="187"/>
      <c r="RLV66" s="190"/>
      <c r="RLW66" s="186"/>
      <c r="RLX66" s="186"/>
      <c r="RLY66" s="186"/>
      <c r="RLZ66" s="186"/>
      <c r="RMA66" s="191"/>
      <c r="RMB66" s="186"/>
      <c r="RMC66" s="186"/>
      <c r="RMD66" s="186"/>
      <c r="RME66" s="189"/>
      <c r="RMF66" s="186"/>
      <c r="RMG66" s="186"/>
      <c r="RMH66" s="189"/>
      <c r="RMI66" s="189"/>
      <c r="RMJ66" s="189"/>
      <c r="RMK66" s="192"/>
      <c r="RML66" s="188"/>
      <c r="RMM66" s="193"/>
      <c r="RMN66" s="183"/>
      <c r="RMO66" s="184"/>
      <c r="RMP66" s="185"/>
      <c r="RMQ66" s="186"/>
      <c r="RMR66" s="186"/>
      <c r="RMS66" s="186"/>
      <c r="RMT66" s="186"/>
      <c r="RMU66" s="186"/>
      <c r="RMV66" s="186"/>
      <c r="RMW66" s="186"/>
      <c r="RMX66" s="187"/>
      <c r="RMY66" s="188"/>
      <c r="RMZ66" s="186"/>
      <c r="RNA66" s="189"/>
      <c r="RNB66" s="186"/>
      <c r="RNC66" s="186"/>
      <c r="RND66" s="186"/>
      <c r="RNE66" s="186"/>
      <c r="RNF66" s="186"/>
      <c r="RNG66" s="186"/>
      <c r="RNH66" s="187"/>
      <c r="RNI66" s="190"/>
      <c r="RNJ66" s="186"/>
      <c r="RNK66" s="186"/>
      <c r="RNL66" s="186"/>
      <c r="RNM66" s="186"/>
      <c r="RNN66" s="191"/>
      <c r="RNO66" s="186"/>
      <c r="RNP66" s="186"/>
      <c r="RNQ66" s="186"/>
      <c r="RNR66" s="189"/>
      <c r="RNS66" s="186"/>
      <c r="RNT66" s="186"/>
      <c r="RNU66" s="189"/>
      <c r="RNV66" s="189"/>
      <c r="RNW66" s="189"/>
      <c r="RNX66" s="192"/>
      <c r="RNY66" s="188"/>
      <c r="RNZ66" s="193"/>
      <c r="ROA66" s="183"/>
      <c r="ROB66" s="184"/>
      <c r="ROC66" s="185"/>
      <c r="ROD66" s="186"/>
      <c r="ROE66" s="186"/>
      <c r="ROF66" s="186"/>
      <c r="ROG66" s="186"/>
      <c r="ROH66" s="186"/>
      <c r="ROI66" s="186"/>
      <c r="ROJ66" s="186"/>
      <c r="ROK66" s="187"/>
      <c r="ROL66" s="188"/>
      <c r="ROM66" s="186"/>
      <c r="RON66" s="189"/>
      <c r="ROO66" s="186"/>
      <c r="ROP66" s="186"/>
      <c r="ROQ66" s="186"/>
      <c r="ROR66" s="186"/>
      <c r="ROS66" s="186"/>
      <c r="ROT66" s="186"/>
      <c r="ROU66" s="187"/>
      <c r="ROV66" s="190"/>
      <c r="ROW66" s="186"/>
      <c r="ROX66" s="186"/>
      <c r="ROY66" s="186"/>
      <c r="ROZ66" s="186"/>
      <c r="RPA66" s="191"/>
      <c r="RPB66" s="186"/>
      <c r="RPC66" s="186"/>
      <c r="RPD66" s="186"/>
      <c r="RPE66" s="189"/>
      <c r="RPF66" s="186"/>
      <c r="RPG66" s="186"/>
      <c r="RPH66" s="189"/>
      <c r="RPI66" s="189"/>
      <c r="RPJ66" s="189"/>
      <c r="RPK66" s="192"/>
      <c r="RPL66" s="188"/>
      <c r="RPM66" s="193"/>
      <c r="RPN66" s="183"/>
      <c r="RPO66" s="184"/>
      <c r="RPP66" s="185"/>
      <c r="RPQ66" s="186"/>
      <c r="RPR66" s="186"/>
      <c r="RPS66" s="186"/>
      <c r="RPT66" s="186"/>
      <c r="RPU66" s="186"/>
      <c r="RPV66" s="186"/>
      <c r="RPW66" s="186"/>
      <c r="RPX66" s="187"/>
      <c r="RPY66" s="188"/>
      <c r="RPZ66" s="186"/>
      <c r="RQA66" s="189"/>
      <c r="RQB66" s="186"/>
      <c r="RQC66" s="186"/>
      <c r="RQD66" s="186"/>
      <c r="RQE66" s="186"/>
      <c r="RQF66" s="186"/>
      <c r="RQG66" s="186"/>
      <c r="RQH66" s="187"/>
      <c r="RQI66" s="190"/>
      <c r="RQJ66" s="186"/>
      <c r="RQK66" s="186"/>
      <c r="RQL66" s="186"/>
      <c r="RQM66" s="186"/>
      <c r="RQN66" s="191"/>
      <c r="RQO66" s="186"/>
      <c r="RQP66" s="186"/>
      <c r="RQQ66" s="186"/>
      <c r="RQR66" s="189"/>
      <c r="RQS66" s="186"/>
      <c r="RQT66" s="186"/>
      <c r="RQU66" s="189"/>
      <c r="RQV66" s="189"/>
      <c r="RQW66" s="189"/>
      <c r="RQX66" s="192"/>
      <c r="RQY66" s="188"/>
      <c r="RQZ66" s="193"/>
      <c r="RRA66" s="183"/>
      <c r="RRB66" s="184"/>
      <c r="RRC66" s="185"/>
      <c r="RRD66" s="186"/>
      <c r="RRE66" s="186"/>
      <c r="RRF66" s="186"/>
      <c r="RRG66" s="186"/>
      <c r="RRH66" s="186"/>
      <c r="RRI66" s="186"/>
      <c r="RRJ66" s="186"/>
      <c r="RRK66" s="187"/>
      <c r="RRL66" s="188"/>
      <c r="RRM66" s="186"/>
      <c r="RRN66" s="189"/>
      <c r="RRO66" s="186"/>
      <c r="RRP66" s="186"/>
      <c r="RRQ66" s="186"/>
      <c r="RRR66" s="186"/>
      <c r="RRS66" s="186"/>
      <c r="RRT66" s="186"/>
      <c r="RRU66" s="187"/>
      <c r="RRV66" s="190"/>
      <c r="RRW66" s="186"/>
      <c r="RRX66" s="186"/>
      <c r="RRY66" s="186"/>
      <c r="RRZ66" s="186"/>
      <c r="RSA66" s="191"/>
      <c r="RSB66" s="186"/>
      <c r="RSC66" s="186"/>
      <c r="RSD66" s="186"/>
      <c r="RSE66" s="189"/>
      <c r="RSF66" s="186"/>
      <c r="RSG66" s="186"/>
      <c r="RSH66" s="189"/>
      <c r="RSI66" s="189"/>
      <c r="RSJ66" s="189"/>
      <c r="RSK66" s="192"/>
      <c r="RSL66" s="188"/>
      <c r="RSM66" s="193"/>
      <c r="RSN66" s="183"/>
      <c r="RSO66" s="184"/>
      <c r="RSP66" s="185"/>
      <c r="RSQ66" s="186"/>
      <c r="RSR66" s="186"/>
      <c r="RSS66" s="186"/>
      <c r="RST66" s="186"/>
      <c r="RSU66" s="186"/>
      <c r="RSV66" s="186"/>
      <c r="RSW66" s="186"/>
      <c r="RSX66" s="187"/>
      <c r="RSY66" s="188"/>
      <c r="RSZ66" s="186"/>
      <c r="RTA66" s="189"/>
      <c r="RTB66" s="186"/>
      <c r="RTC66" s="186"/>
      <c r="RTD66" s="186"/>
      <c r="RTE66" s="186"/>
      <c r="RTF66" s="186"/>
      <c r="RTG66" s="186"/>
      <c r="RTH66" s="187"/>
      <c r="RTI66" s="190"/>
      <c r="RTJ66" s="186"/>
      <c r="RTK66" s="186"/>
      <c r="RTL66" s="186"/>
      <c r="RTM66" s="186"/>
      <c r="RTN66" s="191"/>
      <c r="RTO66" s="186"/>
      <c r="RTP66" s="186"/>
      <c r="RTQ66" s="186"/>
      <c r="RTR66" s="189"/>
      <c r="RTS66" s="186"/>
      <c r="RTT66" s="186"/>
      <c r="RTU66" s="189"/>
      <c r="RTV66" s="189"/>
      <c r="RTW66" s="189"/>
      <c r="RTX66" s="192"/>
      <c r="RTY66" s="188"/>
      <c r="RTZ66" s="193"/>
      <c r="RUA66" s="183"/>
      <c r="RUB66" s="184"/>
      <c r="RUC66" s="185"/>
      <c r="RUD66" s="186"/>
      <c r="RUE66" s="186"/>
      <c r="RUF66" s="186"/>
      <c r="RUG66" s="186"/>
      <c r="RUH66" s="186"/>
      <c r="RUI66" s="186"/>
      <c r="RUJ66" s="186"/>
      <c r="RUK66" s="187"/>
      <c r="RUL66" s="188"/>
      <c r="RUM66" s="186"/>
      <c r="RUN66" s="189"/>
      <c r="RUO66" s="186"/>
      <c r="RUP66" s="186"/>
      <c r="RUQ66" s="186"/>
      <c r="RUR66" s="186"/>
      <c r="RUS66" s="186"/>
      <c r="RUT66" s="186"/>
      <c r="RUU66" s="187"/>
      <c r="RUV66" s="190"/>
      <c r="RUW66" s="186"/>
      <c r="RUX66" s="186"/>
      <c r="RUY66" s="186"/>
      <c r="RUZ66" s="186"/>
      <c r="RVA66" s="191"/>
      <c r="RVB66" s="186"/>
      <c r="RVC66" s="186"/>
      <c r="RVD66" s="186"/>
      <c r="RVE66" s="189"/>
      <c r="RVF66" s="186"/>
      <c r="RVG66" s="186"/>
      <c r="RVH66" s="189"/>
      <c r="RVI66" s="189"/>
      <c r="RVJ66" s="189"/>
      <c r="RVK66" s="192"/>
      <c r="RVL66" s="188"/>
      <c r="RVM66" s="193"/>
      <c r="RVN66" s="183"/>
      <c r="RVO66" s="184"/>
      <c r="RVP66" s="185"/>
      <c r="RVQ66" s="186"/>
      <c r="RVR66" s="186"/>
      <c r="RVS66" s="186"/>
      <c r="RVT66" s="186"/>
      <c r="RVU66" s="186"/>
      <c r="RVV66" s="186"/>
      <c r="RVW66" s="186"/>
      <c r="RVX66" s="187"/>
      <c r="RVY66" s="188"/>
      <c r="RVZ66" s="186"/>
      <c r="RWA66" s="189"/>
      <c r="RWB66" s="186"/>
      <c r="RWC66" s="186"/>
      <c r="RWD66" s="186"/>
      <c r="RWE66" s="186"/>
      <c r="RWF66" s="186"/>
      <c r="RWG66" s="186"/>
      <c r="RWH66" s="187"/>
      <c r="RWI66" s="190"/>
      <c r="RWJ66" s="186"/>
      <c r="RWK66" s="186"/>
      <c r="RWL66" s="186"/>
      <c r="RWM66" s="186"/>
      <c r="RWN66" s="191"/>
      <c r="RWO66" s="186"/>
      <c r="RWP66" s="186"/>
      <c r="RWQ66" s="186"/>
      <c r="RWR66" s="189"/>
      <c r="RWS66" s="186"/>
      <c r="RWT66" s="186"/>
      <c r="RWU66" s="189"/>
      <c r="RWV66" s="189"/>
      <c r="RWW66" s="189"/>
      <c r="RWX66" s="192"/>
      <c r="RWY66" s="188"/>
      <c r="RWZ66" s="193"/>
      <c r="RXA66" s="183"/>
      <c r="RXB66" s="184"/>
      <c r="RXC66" s="185"/>
      <c r="RXD66" s="186"/>
      <c r="RXE66" s="186"/>
      <c r="RXF66" s="186"/>
      <c r="RXG66" s="186"/>
      <c r="RXH66" s="186"/>
      <c r="RXI66" s="186"/>
      <c r="RXJ66" s="186"/>
      <c r="RXK66" s="187"/>
      <c r="RXL66" s="188"/>
      <c r="RXM66" s="186"/>
      <c r="RXN66" s="189"/>
      <c r="RXO66" s="186"/>
      <c r="RXP66" s="186"/>
      <c r="RXQ66" s="186"/>
      <c r="RXR66" s="186"/>
      <c r="RXS66" s="186"/>
      <c r="RXT66" s="186"/>
      <c r="RXU66" s="187"/>
      <c r="RXV66" s="190"/>
      <c r="RXW66" s="186"/>
      <c r="RXX66" s="186"/>
      <c r="RXY66" s="186"/>
      <c r="RXZ66" s="186"/>
      <c r="RYA66" s="191"/>
      <c r="RYB66" s="186"/>
      <c r="RYC66" s="186"/>
      <c r="RYD66" s="186"/>
      <c r="RYE66" s="189"/>
      <c r="RYF66" s="186"/>
      <c r="RYG66" s="186"/>
      <c r="RYH66" s="189"/>
      <c r="RYI66" s="189"/>
      <c r="RYJ66" s="189"/>
      <c r="RYK66" s="192"/>
      <c r="RYL66" s="188"/>
      <c r="RYM66" s="193"/>
      <c r="RYN66" s="183"/>
      <c r="RYO66" s="184"/>
      <c r="RYP66" s="185"/>
      <c r="RYQ66" s="186"/>
      <c r="RYR66" s="186"/>
      <c r="RYS66" s="186"/>
      <c r="RYT66" s="186"/>
      <c r="RYU66" s="186"/>
      <c r="RYV66" s="186"/>
      <c r="RYW66" s="186"/>
      <c r="RYX66" s="187"/>
      <c r="RYY66" s="188"/>
      <c r="RYZ66" s="186"/>
      <c r="RZA66" s="189"/>
      <c r="RZB66" s="186"/>
      <c r="RZC66" s="186"/>
      <c r="RZD66" s="186"/>
      <c r="RZE66" s="186"/>
      <c r="RZF66" s="186"/>
      <c r="RZG66" s="186"/>
      <c r="RZH66" s="187"/>
      <c r="RZI66" s="190"/>
      <c r="RZJ66" s="186"/>
      <c r="RZK66" s="186"/>
      <c r="RZL66" s="186"/>
      <c r="RZM66" s="186"/>
      <c r="RZN66" s="191"/>
      <c r="RZO66" s="186"/>
      <c r="RZP66" s="186"/>
      <c r="RZQ66" s="186"/>
      <c r="RZR66" s="189"/>
      <c r="RZS66" s="186"/>
      <c r="RZT66" s="186"/>
      <c r="RZU66" s="189"/>
      <c r="RZV66" s="189"/>
      <c r="RZW66" s="189"/>
      <c r="RZX66" s="192"/>
      <c r="RZY66" s="188"/>
      <c r="RZZ66" s="193"/>
      <c r="SAA66" s="183"/>
      <c r="SAB66" s="184"/>
      <c r="SAC66" s="185"/>
      <c r="SAD66" s="186"/>
      <c r="SAE66" s="186"/>
      <c r="SAF66" s="186"/>
      <c r="SAG66" s="186"/>
      <c r="SAH66" s="186"/>
      <c r="SAI66" s="186"/>
      <c r="SAJ66" s="186"/>
      <c r="SAK66" s="187"/>
      <c r="SAL66" s="188"/>
      <c r="SAM66" s="186"/>
      <c r="SAN66" s="189"/>
      <c r="SAO66" s="186"/>
      <c r="SAP66" s="186"/>
      <c r="SAQ66" s="186"/>
      <c r="SAR66" s="186"/>
      <c r="SAS66" s="186"/>
      <c r="SAT66" s="186"/>
      <c r="SAU66" s="187"/>
      <c r="SAV66" s="190"/>
      <c r="SAW66" s="186"/>
      <c r="SAX66" s="186"/>
      <c r="SAY66" s="186"/>
      <c r="SAZ66" s="186"/>
      <c r="SBA66" s="191"/>
      <c r="SBB66" s="186"/>
      <c r="SBC66" s="186"/>
      <c r="SBD66" s="186"/>
      <c r="SBE66" s="189"/>
      <c r="SBF66" s="186"/>
      <c r="SBG66" s="186"/>
      <c r="SBH66" s="189"/>
      <c r="SBI66" s="189"/>
      <c r="SBJ66" s="189"/>
      <c r="SBK66" s="192"/>
      <c r="SBL66" s="188"/>
      <c r="SBM66" s="193"/>
      <c r="SBN66" s="183"/>
      <c r="SBO66" s="184"/>
      <c r="SBP66" s="185"/>
      <c r="SBQ66" s="186"/>
      <c r="SBR66" s="186"/>
      <c r="SBS66" s="186"/>
      <c r="SBT66" s="186"/>
      <c r="SBU66" s="186"/>
      <c r="SBV66" s="186"/>
      <c r="SBW66" s="186"/>
      <c r="SBX66" s="187"/>
      <c r="SBY66" s="188"/>
      <c r="SBZ66" s="186"/>
      <c r="SCA66" s="189"/>
      <c r="SCB66" s="186"/>
      <c r="SCC66" s="186"/>
      <c r="SCD66" s="186"/>
      <c r="SCE66" s="186"/>
      <c r="SCF66" s="186"/>
      <c r="SCG66" s="186"/>
      <c r="SCH66" s="187"/>
      <c r="SCI66" s="190"/>
      <c r="SCJ66" s="186"/>
      <c r="SCK66" s="186"/>
      <c r="SCL66" s="186"/>
      <c r="SCM66" s="186"/>
      <c r="SCN66" s="191"/>
      <c r="SCO66" s="186"/>
      <c r="SCP66" s="186"/>
      <c r="SCQ66" s="186"/>
      <c r="SCR66" s="189"/>
      <c r="SCS66" s="186"/>
      <c r="SCT66" s="186"/>
      <c r="SCU66" s="189"/>
      <c r="SCV66" s="189"/>
      <c r="SCW66" s="189"/>
      <c r="SCX66" s="192"/>
      <c r="SCY66" s="188"/>
      <c r="SCZ66" s="193"/>
      <c r="SDA66" s="183"/>
      <c r="SDB66" s="184"/>
      <c r="SDC66" s="185"/>
      <c r="SDD66" s="186"/>
      <c r="SDE66" s="186"/>
      <c r="SDF66" s="186"/>
      <c r="SDG66" s="186"/>
      <c r="SDH66" s="186"/>
      <c r="SDI66" s="186"/>
      <c r="SDJ66" s="186"/>
      <c r="SDK66" s="187"/>
      <c r="SDL66" s="188"/>
      <c r="SDM66" s="186"/>
      <c r="SDN66" s="189"/>
      <c r="SDO66" s="186"/>
      <c r="SDP66" s="186"/>
      <c r="SDQ66" s="186"/>
      <c r="SDR66" s="186"/>
      <c r="SDS66" s="186"/>
      <c r="SDT66" s="186"/>
      <c r="SDU66" s="187"/>
      <c r="SDV66" s="190"/>
      <c r="SDW66" s="186"/>
      <c r="SDX66" s="186"/>
      <c r="SDY66" s="186"/>
      <c r="SDZ66" s="186"/>
      <c r="SEA66" s="191"/>
      <c r="SEB66" s="186"/>
      <c r="SEC66" s="186"/>
      <c r="SED66" s="186"/>
      <c r="SEE66" s="189"/>
      <c r="SEF66" s="186"/>
      <c r="SEG66" s="186"/>
      <c r="SEH66" s="189"/>
      <c r="SEI66" s="189"/>
      <c r="SEJ66" s="189"/>
      <c r="SEK66" s="192"/>
      <c r="SEL66" s="188"/>
      <c r="SEM66" s="193"/>
      <c r="SEN66" s="183"/>
      <c r="SEO66" s="184"/>
      <c r="SEP66" s="185"/>
      <c r="SEQ66" s="186"/>
      <c r="SER66" s="186"/>
      <c r="SES66" s="186"/>
      <c r="SET66" s="186"/>
      <c r="SEU66" s="186"/>
      <c r="SEV66" s="186"/>
      <c r="SEW66" s="186"/>
      <c r="SEX66" s="187"/>
      <c r="SEY66" s="188"/>
      <c r="SEZ66" s="186"/>
      <c r="SFA66" s="189"/>
      <c r="SFB66" s="186"/>
      <c r="SFC66" s="186"/>
      <c r="SFD66" s="186"/>
      <c r="SFE66" s="186"/>
      <c r="SFF66" s="186"/>
      <c r="SFG66" s="186"/>
      <c r="SFH66" s="187"/>
      <c r="SFI66" s="190"/>
      <c r="SFJ66" s="186"/>
      <c r="SFK66" s="186"/>
      <c r="SFL66" s="186"/>
      <c r="SFM66" s="186"/>
      <c r="SFN66" s="191"/>
      <c r="SFO66" s="186"/>
      <c r="SFP66" s="186"/>
      <c r="SFQ66" s="186"/>
      <c r="SFR66" s="189"/>
      <c r="SFS66" s="186"/>
      <c r="SFT66" s="186"/>
      <c r="SFU66" s="189"/>
      <c r="SFV66" s="189"/>
      <c r="SFW66" s="189"/>
      <c r="SFX66" s="192"/>
      <c r="SFY66" s="188"/>
      <c r="SFZ66" s="193"/>
      <c r="SGA66" s="183"/>
      <c r="SGB66" s="184"/>
      <c r="SGC66" s="185"/>
      <c r="SGD66" s="186"/>
      <c r="SGE66" s="186"/>
      <c r="SGF66" s="186"/>
      <c r="SGG66" s="186"/>
      <c r="SGH66" s="186"/>
      <c r="SGI66" s="186"/>
      <c r="SGJ66" s="186"/>
      <c r="SGK66" s="187"/>
      <c r="SGL66" s="188"/>
      <c r="SGM66" s="186"/>
      <c r="SGN66" s="189"/>
      <c r="SGO66" s="186"/>
      <c r="SGP66" s="186"/>
      <c r="SGQ66" s="186"/>
      <c r="SGR66" s="186"/>
      <c r="SGS66" s="186"/>
      <c r="SGT66" s="186"/>
      <c r="SGU66" s="187"/>
      <c r="SGV66" s="190"/>
      <c r="SGW66" s="186"/>
      <c r="SGX66" s="186"/>
      <c r="SGY66" s="186"/>
      <c r="SGZ66" s="186"/>
      <c r="SHA66" s="191"/>
      <c r="SHB66" s="186"/>
      <c r="SHC66" s="186"/>
      <c r="SHD66" s="186"/>
      <c r="SHE66" s="189"/>
      <c r="SHF66" s="186"/>
      <c r="SHG66" s="186"/>
      <c r="SHH66" s="189"/>
      <c r="SHI66" s="189"/>
      <c r="SHJ66" s="189"/>
      <c r="SHK66" s="192"/>
      <c r="SHL66" s="188"/>
      <c r="SHM66" s="193"/>
      <c r="SHN66" s="183"/>
      <c r="SHO66" s="184"/>
      <c r="SHP66" s="185"/>
      <c r="SHQ66" s="186"/>
      <c r="SHR66" s="186"/>
      <c r="SHS66" s="186"/>
      <c r="SHT66" s="186"/>
      <c r="SHU66" s="186"/>
      <c r="SHV66" s="186"/>
      <c r="SHW66" s="186"/>
      <c r="SHX66" s="187"/>
      <c r="SHY66" s="188"/>
      <c r="SHZ66" s="186"/>
      <c r="SIA66" s="189"/>
      <c r="SIB66" s="186"/>
      <c r="SIC66" s="186"/>
      <c r="SID66" s="186"/>
      <c r="SIE66" s="186"/>
      <c r="SIF66" s="186"/>
      <c r="SIG66" s="186"/>
      <c r="SIH66" s="187"/>
      <c r="SII66" s="190"/>
      <c r="SIJ66" s="186"/>
      <c r="SIK66" s="186"/>
      <c r="SIL66" s="186"/>
      <c r="SIM66" s="186"/>
      <c r="SIN66" s="191"/>
      <c r="SIO66" s="186"/>
      <c r="SIP66" s="186"/>
      <c r="SIQ66" s="186"/>
      <c r="SIR66" s="189"/>
      <c r="SIS66" s="186"/>
      <c r="SIT66" s="186"/>
      <c r="SIU66" s="189"/>
      <c r="SIV66" s="189"/>
      <c r="SIW66" s="189"/>
      <c r="SIX66" s="192"/>
      <c r="SIY66" s="188"/>
      <c r="SIZ66" s="193"/>
      <c r="SJA66" s="183"/>
      <c r="SJB66" s="184"/>
      <c r="SJC66" s="185"/>
      <c r="SJD66" s="186"/>
      <c r="SJE66" s="186"/>
      <c r="SJF66" s="186"/>
      <c r="SJG66" s="186"/>
      <c r="SJH66" s="186"/>
      <c r="SJI66" s="186"/>
      <c r="SJJ66" s="186"/>
      <c r="SJK66" s="187"/>
      <c r="SJL66" s="188"/>
      <c r="SJM66" s="186"/>
      <c r="SJN66" s="189"/>
      <c r="SJO66" s="186"/>
      <c r="SJP66" s="186"/>
      <c r="SJQ66" s="186"/>
      <c r="SJR66" s="186"/>
      <c r="SJS66" s="186"/>
      <c r="SJT66" s="186"/>
      <c r="SJU66" s="187"/>
      <c r="SJV66" s="190"/>
      <c r="SJW66" s="186"/>
      <c r="SJX66" s="186"/>
      <c r="SJY66" s="186"/>
      <c r="SJZ66" s="186"/>
      <c r="SKA66" s="191"/>
      <c r="SKB66" s="186"/>
      <c r="SKC66" s="186"/>
      <c r="SKD66" s="186"/>
      <c r="SKE66" s="189"/>
      <c r="SKF66" s="186"/>
      <c r="SKG66" s="186"/>
      <c r="SKH66" s="189"/>
      <c r="SKI66" s="189"/>
      <c r="SKJ66" s="189"/>
      <c r="SKK66" s="192"/>
      <c r="SKL66" s="188"/>
      <c r="SKM66" s="193"/>
      <c r="SKN66" s="183"/>
      <c r="SKO66" s="184"/>
      <c r="SKP66" s="185"/>
      <c r="SKQ66" s="186"/>
      <c r="SKR66" s="186"/>
      <c r="SKS66" s="186"/>
      <c r="SKT66" s="186"/>
      <c r="SKU66" s="186"/>
      <c r="SKV66" s="186"/>
      <c r="SKW66" s="186"/>
      <c r="SKX66" s="187"/>
      <c r="SKY66" s="188"/>
      <c r="SKZ66" s="186"/>
      <c r="SLA66" s="189"/>
      <c r="SLB66" s="186"/>
      <c r="SLC66" s="186"/>
      <c r="SLD66" s="186"/>
      <c r="SLE66" s="186"/>
      <c r="SLF66" s="186"/>
      <c r="SLG66" s="186"/>
      <c r="SLH66" s="187"/>
      <c r="SLI66" s="190"/>
      <c r="SLJ66" s="186"/>
      <c r="SLK66" s="186"/>
      <c r="SLL66" s="186"/>
      <c r="SLM66" s="186"/>
      <c r="SLN66" s="191"/>
      <c r="SLO66" s="186"/>
      <c r="SLP66" s="186"/>
      <c r="SLQ66" s="186"/>
      <c r="SLR66" s="189"/>
      <c r="SLS66" s="186"/>
      <c r="SLT66" s="186"/>
      <c r="SLU66" s="189"/>
      <c r="SLV66" s="189"/>
      <c r="SLW66" s="189"/>
      <c r="SLX66" s="192"/>
      <c r="SLY66" s="188"/>
      <c r="SLZ66" s="193"/>
      <c r="SMA66" s="183"/>
      <c r="SMB66" s="184"/>
      <c r="SMC66" s="185"/>
      <c r="SMD66" s="186"/>
      <c r="SME66" s="186"/>
      <c r="SMF66" s="186"/>
      <c r="SMG66" s="186"/>
      <c r="SMH66" s="186"/>
      <c r="SMI66" s="186"/>
      <c r="SMJ66" s="186"/>
      <c r="SMK66" s="187"/>
      <c r="SML66" s="188"/>
      <c r="SMM66" s="186"/>
      <c r="SMN66" s="189"/>
      <c r="SMO66" s="186"/>
      <c r="SMP66" s="186"/>
      <c r="SMQ66" s="186"/>
      <c r="SMR66" s="186"/>
      <c r="SMS66" s="186"/>
      <c r="SMT66" s="186"/>
      <c r="SMU66" s="187"/>
      <c r="SMV66" s="190"/>
      <c r="SMW66" s="186"/>
      <c r="SMX66" s="186"/>
      <c r="SMY66" s="186"/>
      <c r="SMZ66" s="186"/>
      <c r="SNA66" s="191"/>
      <c r="SNB66" s="186"/>
      <c r="SNC66" s="186"/>
      <c r="SND66" s="186"/>
      <c r="SNE66" s="189"/>
      <c r="SNF66" s="186"/>
      <c r="SNG66" s="186"/>
      <c r="SNH66" s="189"/>
      <c r="SNI66" s="189"/>
      <c r="SNJ66" s="189"/>
      <c r="SNK66" s="192"/>
      <c r="SNL66" s="188"/>
      <c r="SNM66" s="193"/>
      <c r="SNN66" s="183"/>
      <c r="SNO66" s="184"/>
      <c r="SNP66" s="185"/>
      <c r="SNQ66" s="186"/>
      <c r="SNR66" s="186"/>
      <c r="SNS66" s="186"/>
      <c r="SNT66" s="186"/>
      <c r="SNU66" s="186"/>
      <c r="SNV66" s="186"/>
      <c r="SNW66" s="186"/>
      <c r="SNX66" s="187"/>
      <c r="SNY66" s="188"/>
      <c r="SNZ66" s="186"/>
      <c r="SOA66" s="189"/>
      <c r="SOB66" s="186"/>
      <c r="SOC66" s="186"/>
      <c r="SOD66" s="186"/>
      <c r="SOE66" s="186"/>
      <c r="SOF66" s="186"/>
      <c r="SOG66" s="186"/>
      <c r="SOH66" s="187"/>
      <c r="SOI66" s="190"/>
      <c r="SOJ66" s="186"/>
      <c r="SOK66" s="186"/>
      <c r="SOL66" s="186"/>
      <c r="SOM66" s="186"/>
      <c r="SON66" s="191"/>
      <c r="SOO66" s="186"/>
      <c r="SOP66" s="186"/>
      <c r="SOQ66" s="186"/>
      <c r="SOR66" s="189"/>
      <c r="SOS66" s="186"/>
      <c r="SOT66" s="186"/>
      <c r="SOU66" s="189"/>
      <c r="SOV66" s="189"/>
      <c r="SOW66" s="189"/>
      <c r="SOX66" s="192"/>
      <c r="SOY66" s="188"/>
      <c r="SOZ66" s="193"/>
      <c r="SPA66" s="183"/>
      <c r="SPB66" s="184"/>
      <c r="SPC66" s="185"/>
      <c r="SPD66" s="186"/>
      <c r="SPE66" s="186"/>
      <c r="SPF66" s="186"/>
      <c r="SPG66" s="186"/>
      <c r="SPH66" s="186"/>
      <c r="SPI66" s="186"/>
      <c r="SPJ66" s="186"/>
      <c r="SPK66" s="187"/>
      <c r="SPL66" s="188"/>
      <c r="SPM66" s="186"/>
      <c r="SPN66" s="189"/>
      <c r="SPO66" s="186"/>
      <c r="SPP66" s="186"/>
      <c r="SPQ66" s="186"/>
      <c r="SPR66" s="186"/>
      <c r="SPS66" s="186"/>
      <c r="SPT66" s="186"/>
      <c r="SPU66" s="187"/>
      <c r="SPV66" s="190"/>
      <c r="SPW66" s="186"/>
      <c r="SPX66" s="186"/>
      <c r="SPY66" s="186"/>
      <c r="SPZ66" s="186"/>
      <c r="SQA66" s="191"/>
      <c r="SQB66" s="186"/>
      <c r="SQC66" s="186"/>
      <c r="SQD66" s="186"/>
      <c r="SQE66" s="189"/>
      <c r="SQF66" s="186"/>
      <c r="SQG66" s="186"/>
      <c r="SQH66" s="189"/>
      <c r="SQI66" s="189"/>
      <c r="SQJ66" s="189"/>
      <c r="SQK66" s="192"/>
      <c r="SQL66" s="188"/>
      <c r="SQM66" s="193"/>
      <c r="SQN66" s="183"/>
      <c r="SQO66" s="184"/>
      <c r="SQP66" s="185"/>
      <c r="SQQ66" s="186"/>
      <c r="SQR66" s="186"/>
      <c r="SQS66" s="186"/>
      <c r="SQT66" s="186"/>
      <c r="SQU66" s="186"/>
      <c r="SQV66" s="186"/>
      <c r="SQW66" s="186"/>
      <c r="SQX66" s="187"/>
      <c r="SQY66" s="188"/>
      <c r="SQZ66" s="186"/>
      <c r="SRA66" s="189"/>
      <c r="SRB66" s="186"/>
      <c r="SRC66" s="186"/>
      <c r="SRD66" s="186"/>
      <c r="SRE66" s="186"/>
      <c r="SRF66" s="186"/>
      <c r="SRG66" s="186"/>
      <c r="SRH66" s="187"/>
      <c r="SRI66" s="190"/>
      <c r="SRJ66" s="186"/>
      <c r="SRK66" s="186"/>
      <c r="SRL66" s="186"/>
      <c r="SRM66" s="186"/>
      <c r="SRN66" s="191"/>
      <c r="SRO66" s="186"/>
      <c r="SRP66" s="186"/>
      <c r="SRQ66" s="186"/>
      <c r="SRR66" s="189"/>
      <c r="SRS66" s="186"/>
      <c r="SRT66" s="186"/>
      <c r="SRU66" s="189"/>
      <c r="SRV66" s="189"/>
      <c r="SRW66" s="189"/>
      <c r="SRX66" s="192"/>
      <c r="SRY66" s="188"/>
      <c r="SRZ66" s="193"/>
      <c r="SSA66" s="183"/>
      <c r="SSB66" s="184"/>
      <c r="SSC66" s="185"/>
      <c r="SSD66" s="186"/>
      <c r="SSE66" s="186"/>
      <c r="SSF66" s="186"/>
      <c r="SSG66" s="186"/>
      <c r="SSH66" s="186"/>
      <c r="SSI66" s="186"/>
      <c r="SSJ66" s="186"/>
      <c r="SSK66" s="187"/>
      <c r="SSL66" s="188"/>
      <c r="SSM66" s="186"/>
      <c r="SSN66" s="189"/>
      <c r="SSO66" s="186"/>
      <c r="SSP66" s="186"/>
      <c r="SSQ66" s="186"/>
      <c r="SSR66" s="186"/>
      <c r="SSS66" s="186"/>
      <c r="SST66" s="186"/>
      <c r="SSU66" s="187"/>
      <c r="SSV66" s="190"/>
      <c r="SSW66" s="186"/>
      <c r="SSX66" s="186"/>
      <c r="SSY66" s="186"/>
      <c r="SSZ66" s="186"/>
      <c r="STA66" s="191"/>
      <c r="STB66" s="186"/>
      <c r="STC66" s="186"/>
      <c r="STD66" s="186"/>
      <c r="STE66" s="189"/>
      <c r="STF66" s="186"/>
      <c r="STG66" s="186"/>
      <c r="STH66" s="189"/>
      <c r="STI66" s="189"/>
      <c r="STJ66" s="189"/>
      <c r="STK66" s="192"/>
      <c r="STL66" s="188"/>
      <c r="STM66" s="193"/>
      <c r="STN66" s="183"/>
      <c r="STO66" s="184"/>
      <c r="STP66" s="185"/>
      <c r="STQ66" s="186"/>
      <c r="STR66" s="186"/>
      <c r="STS66" s="186"/>
      <c r="STT66" s="186"/>
      <c r="STU66" s="186"/>
      <c r="STV66" s="186"/>
      <c r="STW66" s="186"/>
      <c r="STX66" s="187"/>
      <c r="STY66" s="188"/>
      <c r="STZ66" s="186"/>
      <c r="SUA66" s="189"/>
      <c r="SUB66" s="186"/>
      <c r="SUC66" s="186"/>
      <c r="SUD66" s="186"/>
      <c r="SUE66" s="186"/>
      <c r="SUF66" s="186"/>
      <c r="SUG66" s="186"/>
      <c r="SUH66" s="187"/>
      <c r="SUI66" s="190"/>
      <c r="SUJ66" s="186"/>
      <c r="SUK66" s="186"/>
      <c r="SUL66" s="186"/>
      <c r="SUM66" s="186"/>
      <c r="SUN66" s="191"/>
      <c r="SUO66" s="186"/>
      <c r="SUP66" s="186"/>
      <c r="SUQ66" s="186"/>
      <c r="SUR66" s="189"/>
      <c r="SUS66" s="186"/>
      <c r="SUT66" s="186"/>
      <c r="SUU66" s="189"/>
      <c r="SUV66" s="189"/>
      <c r="SUW66" s="189"/>
      <c r="SUX66" s="192"/>
      <c r="SUY66" s="188"/>
      <c r="SUZ66" s="193"/>
      <c r="SVA66" s="183"/>
      <c r="SVB66" s="184"/>
      <c r="SVC66" s="185"/>
      <c r="SVD66" s="186"/>
      <c r="SVE66" s="186"/>
      <c r="SVF66" s="186"/>
      <c r="SVG66" s="186"/>
      <c r="SVH66" s="186"/>
      <c r="SVI66" s="186"/>
      <c r="SVJ66" s="186"/>
      <c r="SVK66" s="187"/>
      <c r="SVL66" s="188"/>
      <c r="SVM66" s="186"/>
      <c r="SVN66" s="189"/>
      <c r="SVO66" s="186"/>
      <c r="SVP66" s="186"/>
      <c r="SVQ66" s="186"/>
      <c r="SVR66" s="186"/>
      <c r="SVS66" s="186"/>
      <c r="SVT66" s="186"/>
      <c r="SVU66" s="187"/>
      <c r="SVV66" s="190"/>
      <c r="SVW66" s="186"/>
      <c r="SVX66" s="186"/>
      <c r="SVY66" s="186"/>
      <c r="SVZ66" s="186"/>
      <c r="SWA66" s="191"/>
      <c r="SWB66" s="186"/>
      <c r="SWC66" s="186"/>
      <c r="SWD66" s="186"/>
      <c r="SWE66" s="189"/>
      <c r="SWF66" s="186"/>
      <c r="SWG66" s="186"/>
      <c r="SWH66" s="189"/>
      <c r="SWI66" s="189"/>
      <c r="SWJ66" s="189"/>
      <c r="SWK66" s="192"/>
      <c r="SWL66" s="188"/>
      <c r="SWM66" s="193"/>
      <c r="SWN66" s="183"/>
      <c r="SWO66" s="184"/>
      <c r="SWP66" s="185"/>
      <c r="SWQ66" s="186"/>
      <c r="SWR66" s="186"/>
      <c r="SWS66" s="186"/>
      <c r="SWT66" s="186"/>
      <c r="SWU66" s="186"/>
      <c r="SWV66" s="186"/>
      <c r="SWW66" s="186"/>
      <c r="SWX66" s="187"/>
      <c r="SWY66" s="188"/>
      <c r="SWZ66" s="186"/>
      <c r="SXA66" s="189"/>
      <c r="SXB66" s="186"/>
      <c r="SXC66" s="186"/>
      <c r="SXD66" s="186"/>
      <c r="SXE66" s="186"/>
      <c r="SXF66" s="186"/>
      <c r="SXG66" s="186"/>
      <c r="SXH66" s="187"/>
      <c r="SXI66" s="190"/>
      <c r="SXJ66" s="186"/>
      <c r="SXK66" s="186"/>
      <c r="SXL66" s="186"/>
      <c r="SXM66" s="186"/>
      <c r="SXN66" s="191"/>
      <c r="SXO66" s="186"/>
      <c r="SXP66" s="186"/>
      <c r="SXQ66" s="186"/>
      <c r="SXR66" s="189"/>
      <c r="SXS66" s="186"/>
      <c r="SXT66" s="186"/>
      <c r="SXU66" s="189"/>
      <c r="SXV66" s="189"/>
      <c r="SXW66" s="189"/>
      <c r="SXX66" s="192"/>
      <c r="SXY66" s="188"/>
      <c r="SXZ66" s="193"/>
      <c r="SYA66" s="183"/>
      <c r="SYB66" s="184"/>
      <c r="SYC66" s="185"/>
      <c r="SYD66" s="186"/>
      <c r="SYE66" s="186"/>
      <c r="SYF66" s="186"/>
      <c r="SYG66" s="186"/>
      <c r="SYH66" s="186"/>
      <c r="SYI66" s="186"/>
      <c r="SYJ66" s="186"/>
      <c r="SYK66" s="187"/>
      <c r="SYL66" s="188"/>
      <c r="SYM66" s="186"/>
      <c r="SYN66" s="189"/>
      <c r="SYO66" s="186"/>
      <c r="SYP66" s="186"/>
      <c r="SYQ66" s="186"/>
      <c r="SYR66" s="186"/>
      <c r="SYS66" s="186"/>
      <c r="SYT66" s="186"/>
      <c r="SYU66" s="187"/>
      <c r="SYV66" s="190"/>
      <c r="SYW66" s="186"/>
      <c r="SYX66" s="186"/>
      <c r="SYY66" s="186"/>
      <c r="SYZ66" s="186"/>
      <c r="SZA66" s="191"/>
      <c r="SZB66" s="186"/>
      <c r="SZC66" s="186"/>
      <c r="SZD66" s="186"/>
      <c r="SZE66" s="189"/>
      <c r="SZF66" s="186"/>
      <c r="SZG66" s="186"/>
      <c r="SZH66" s="189"/>
      <c r="SZI66" s="189"/>
      <c r="SZJ66" s="189"/>
      <c r="SZK66" s="192"/>
      <c r="SZL66" s="188"/>
      <c r="SZM66" s="193"/>
      <c r="SZN66" s="183"/>
      <c r="SZO66" s="184"/>
      <c r="SZP66" s="185"/>
      <c r="SZQ66" s="186"/>
      <c r="SZR66" s="186"/>
      <c r="SZS66" s="186"/>
      <c r="SZT66" s="186"/>
      <c r="SZU66" s="186"/>
      <c r="SZV66" s="186"/>
      <c r="SZW66" s="186"/>
      <c r="SZX66" s="187"/>
      <c r="SZY66" s="188"/>
      <c r="SZZ66" s="186"/>
      <c r="TAA66" s="189"/>
      <c r="TAB66" s="186"/>
      <c r="TAC66" s="186"/>
      <c r="TAD66" s="186"/>
      <c r="TAE66" s="186"/>
      <c r="TAF66" s="186"/>
      <c r="TAG66" s="186"/>
      <c r="TAH66" s="187"/>
      <c r="TAI66" s="190"/>
      <c r="TAJ66" s="186"/>
      <c r="TAK66" s="186"/>
      <c r="TAL66" s="186"/>
      <c r="TAM66" s="186"/>
      <c r="TAN66" s="191"/>
      <c r="TAO66" s="186"/>
      <c r="TAP66" s="186"/>
      <c r="TAQ66" s="186"/>
      <c r="TAR66" s="189"/>
      <c r="TAS66" s="186"/>
      <c r="TAT66" s="186"/>
      <c r="TAU66" s="189"/>
      <c r="TAV66" s="189"/>
      <c r="TAW66" s="189"/>
      <c r="TAX66" s="192"/>
      <c r="TAY66" s="188"/>
      <c r="TAZ66" s="193"/>
      <c r="TBA66" s="183"/>
      <c r="TBB66" s="184"/>
      <c r="TBC66" s="185"/>
      <c r="TBD66" s="186"/>
      <c r="TBE66" s="186"/>
      <c r="TBF66" s="186"/>
      <c r="TBG66" s="186"/>
      <c r="TBH66" s="186"/>
      <c r="TBI66" s="186"/>
      <c r="TBJ66" s="186"/>
      <c r="TBK66" s="187"/>
      <c r="TBL66" s="188"/>
      <c r="TBM66" s="186"/>
      <c r="TBN66" s="189"/>
      <c r="TBO66" s="186"/>
      <c r="TBP66" s="186"/>
      <c r="TBQ66" s="186"/>
      <c r="TBR66" s="186"/>
      <c r="TBS66" s="186"/>
      <c r="TBT66" s="186"/>
      <c r="TBU66" s="187"/>
      <c r="TBV66" s="190"/>
      <c r="TBW66" s="186"/>
      <c r="TBX66" s="186"/>
      <c r="TBY66" s="186"/>
      <c r="TBZ66" s="186"/>
      <c r="TCA66" s="191"/>
      <c r="TCB66" s="186"/>
      <c r="TCC66" s="186"/>
      <c r="TCD66" s="186"/>
      <c r="TCE66" s="189"/>
      <c r="TCF66" s="186"/>
      <c r="TCG66" s="186"/>
      <c r="TCH66" s="189"/>
      <c r="TCI66" s="189"/>
      <c r="TCJ66" s="189"/>
      <c r="TCK66" s="192"/>
      <c r="TCL66" s="188"/>
      <c r="TCM66" s="193"/>
      <c r="TCN66" s="183"/>
      <c r="TCO66" s="184"/>
      <c r="TCP66" s="185"/>
      <c r="TCQ66" s="186"/>
      <c r="TCR66" s="186"/>
      <c r="TCS66" s="186"/>
      <c r="TCT66" s="186"/>
      <c r="TCU66" s="186"/>
      <c r="TCV66" s="186"/>
      <c r="TCW66" s="186"/>
      <c r="TCX66" s="187"/>
      <c r="TCY66" s="188"/>
      <c r="TCZ66" s="186"/>
      <c r="TDA66" s="189"/>
      <c r="TDB66" s="186"/>
      <c r="TDC66" s="186"/>
      <c r="TDD66" s="186"/>
      <c r="TDE66" s="186"/>
      <c r="TDF66" s="186"/>
      <c r="TDG66" s="186"/>
      <c r="TDH66" s="187"/>
      <c r="TDI66" s="190"/>
      <c r="TDJ66" s="186"/>
      <c r="TDK66" s="186"/>
      <c r="TDL66" s="186"/>
      <c r="TDM66" s="186"/>
      <c r="TDN66" s="191"/>
      <c r="TDO66" s="186"/>
      <c r="TDP66" s="186"/>
      <c r="TDQ66" s="186"/>
      <c r="TDR66" s="189"/>
      <c r="TDS66" s="186"/>
      <c r="TDT66" s="186"/>
      <c r="TDU66" s="189"/>
      <c r="TDV66" s="189"/>
      <c r="TDW66" s="189"/>
      <c r="TDX66" s="192"/>
      <c r="TDY66" s="188"/>
      <c r="TDZ66" s="193"/>
      <c r="TEA66" s="183"/>
      <c r="TEB66" s="184"/>
      <c r="TEC66" s="185"/>
      <c r="TED66" s="186"/>
      <c r="TEE66" s="186"/>
      <c r="TEF66" s="186"/>
      <c r="TEG66" s="186"/>
      <c r="TEH66" s="186"/>
      <c r="TEI66" s="186"/>
      <c r="TEJ66" s="186"/>
      <c r="TEK66" s="187"/>
      <c r="TEL66" s="188"/>
      <c r="TEM66" s="186"/>
      <c r="TEN66" s="189"/>
      <c r="TEO66" s="186"/>
      <c r="TEP66" s="186"/>
      <c r="TEQ66" s="186"/>
      <c r="TER66" s="186"/>
      <c r="TES66" s="186"/>
      <c r="TET66" s="186"/>
      <c r="TEU66" s="187"/>
      <c r="TEV66" s="190"/>
      <c r="TEW66" s="186"/>
      <c r="TEX66" s="186"/>
      <c r="TEY66" s="186"/>
      <c r="TEZ66" s="186"/>
      <c r="TFA66" s="191"/>
      <c r="TFB66" s="186"/>
      <c r="TFC66" s="186"/>
      <c r="TFD66" s="186"/>
      <c r="TFE66" s="189"/>
      <c r="TFF66" s="186"/>
      <c r="TFG66" s="186"/>
      <c r="TFH66" s="189"/>
      <c r="TFI66" s="189"/>
      <c r="TFJ66" s="189"/>
      <c r="TFK66" s="192"/>
      <c r="TFL66" s="188"/>
      <c r="TFM66" s="193"/>
      <c r="TFN66" s="183"/>
      <c r="TFO66" s="184"/>
      <c r="TFP66" s="185"/>
      <c r="TFQ66" s="186"/>
      <c r="TFR66" s="186"/>
      <c r="TFS66" s="186"/>
      <c r="TFT66" s="186"/>
      <c r="TFU66" s="186"/>
      <c r="TFV66" s="186"/>
      <c r="TFW66" s="186"/>
      <c r="TFX66" s="187"/>
      <c r="TFY66" s="188"/>
      <c r="TFZ66" s="186"/>
      <c r="TGA66" s="189"/>
      <c r="TGB66" s="186"/>
      <c r="TGC66" s="186"/>
      <c r="TGD66" s="186"/>
      <c r="TGE66" s="186"/>
      <c r="TGF66" s="186"/>
      <c r="TGG66" s="186"/>
      <c r="TGH66" s="187"/>
      <c r="TGI66" s="190"/>
      <c r="TGJ66" s="186"/>
      <c r="TGK66" s="186"/>
      <c r="TGL66" s="186"/>
      <c r="TGM66" s="186"/>
      <c r="TGN66" s="191"/>
      <c r="TGO66" s="186"/>
      <c r="TGP66" s="186"/>
      <c r="TGQ66" s="186"/>
      <c r="TGR66" s="189"/>
      <c r="TGS66" s="186"/>
      <c r="TGT66" s="186"/>
      <c r="TGU66" s="189"/>
      <c r="TGV66" s="189"/>
      <c r="TGW66" s="189"/>
      <c r="TGX66" s="192"/>
      <c r="TGY66" s="188"/>
      <c r="TGZ66" s="193"/>
      <c r="THA66" s="183"/>
      <c r="THB66" s="184"/>
      <c r="THC66" s="185"/>
      <c r="THD66" s="186"/>
      <c r="THE66" s="186"/>
      <c r="THF66" s="186"/>
      <c r="THG66" s="186"/>
      <c r="THH66" s="186"/>
      <c r="THI66" s="186"/>
      <c r="THJ66" s="186"/>
      <c r="THK66" s="187"/>
      <c r="THL66" s="188"/>
      <c r="THM66" s="186"/>
      <c r="THN66" s="189"/>
      <c r="THO66" s="186"/>
      <c r="THP66" s="186"/>
      <c r="THQ66" s="186"/>
      <c r="THR66" s="186"/>
      <c r="THS66" s="186"/>
      <c r="THT66" s="186"/>
      <c r="THU66" s="187"/>
      <c r="THV66" s="190"/>
      <c r="THW66" s="186"/>
      <c r="THX66" s="186"/>
      <c r="THY66" s="186"/>
      <c r="THZ66" s="186"/>
      <c r="TIA66" s="191"/>
      <c r="TIB66" s="186"/>
      <c r="TIC66" s="186"/>
      <c r="TID66" s="186"/>
      <c r="TIE66" s="189"/>
      <c r="TIF66" s="186"/>
      <c r="TIG66" s="186"/>
      <c r="TIH66" s="189"/>
      <c r="TII66" s="189"/>
      <c r="TIJ66" s="189"/>
      <c r="TIK66" s="192"/>
      <c r="TIL66" s="188"/>
      <c r="TIM66" s="193"/>
      <c r="TIN66" s="183"/>
      <c r="TIO66" s="184"/>
      <c r="TIP66" s="185"/>
      <c r="TIQ66" s="186"/>
      <c r="TIR66" s="186"/>
      <c r="TIS66" s="186"/>
      <c r="TIT66" s="186"/>
      <c r="TIU66" s="186"/>
      <c r="TIV66" s="186"/>
      <c r="TIW66" s="186"/>
      <c r="TIX66" s="187"/>
      <c r="TIY66" s="188"/>
      <c r="TIZ66" s="186"/>
      <c r="TJA66" s="189"/>
      <c r="TJB66" s="186"/>
      <c r="TJC66" s="186"/>
      <c r="TJD66" s="186"/>
      <c r="TJE66" s="186"/>
      <c r="TJF66" s="186"/>
      <c r="TJG66" s="186"/>
      <c r="TJH66" s="187"/>
      <c r="TJI66" s="190"/>
      <c r="TJJ66" s="186"/>
      <c r="TJK66" s="186"/>
      <c r="TJL66" s="186"/>
      <c r="TJM66" s="186"/>
      <c r="TJN66" s="191"/>
      <c r="TJO66" s="186"/>
      <c r="TJP66" s="186"/>
      <c r="TJQ66" s="186"/>
      <c r="TJR66" s="189"/>
      <c r="TJS66" s="186"/>
      <c r="TJT66" s="186"/>
      <c r="TJU66" s="189"/>
      <c r="TJV66" s="189"/>
      <c r="TJW66" s="189"/>
      <c r="TJX66" s="192"/>
      <c r="TJY66" s="188"/>
      <c r="TJZ66" s="193"/>
      <c r="TKA66" s="183"/>
      <c r="TKB66" s="184"/>
      <c r="TKC66" s="185"/>
      <c r="TKD66" s="186"/>
      <c r="TKE66" s="186"/>
      <c r="TKF66" s="186"/>
      <c r="TKG66" s="186"/>
      <c r="TKH66" s="186"/>
      <c r="TKI66" s="186"/>
      <c r="TKJ66" s="186"/>
      <c r="TKK66" s="187"/>
      <c r="TKL66" s="188"/>
      <c r="TKM66" s="186"/>
      <c r="TKN66" s="189"/>
      <c r="TKO66" s="186"/>
      <c r="TKP66" s="186"/>
      <c r="TKQ66" s="186"/>
      <c r="TKR66" s="186"/>
      <c r="TKS66" s="186"/>
      <c r="TKT66" s="186"/>
      <c r="TKU66" s="187"/>
      <c r="TKV66" s="190"/>
      <c r="TKW66" s="186"/>
      <c r="TKX66" s="186"/>
      <c r="TKY66" s="186"/>
      <c r="TKZ66" s="186"/>
      <c r="TLA66" s="191"/>
      <c r="TLB66" s="186"/>
      <c r="TLC66" s="186"/>
      <c r="TLD66" s="186"/>
      <c r="TLE66" s="189"/>
      <c r="TLF66" s="186"/>
      <c r="TLG66" s="186"/>
      <c r="TLH66" s="189"/>
      <c r="TLI66" s="189"/>
      <c r="TLJ66" s="189"/>
      <c r="TLK66" s="192"/>
      <c r="TLL66" s="188"/>
      <c r="TLM66" s="193"/>
      <c r="TLN66" s="183"/>
      <c r="TLO66" s="184"/>
      <c r="TLP66" s="185"/>
      <c r="TLQ66" s="186"/>
      <c r="TLR66" s="186"/>
      <c r="TLS66" s="186"/>
      <c r="TLT66" s="186"/>
      <c r="TLU66" s="186"/>
      <c r="TLV66" s="186"/>
      <c r="TLW66" s="186"/>
      <c r="TLX66" s="187"/>
      <c r="TLY66" s="188"/>
      <c r="TLZ66" s="186"/>
      <c r="TMA66" s="189"/>
      <c r="TMB66" s="186"/>
      <c r="TMC66" s="186"/>
      <c r="TMD66" s="186"/>
      <c r="TME66" s="186"/>
      <c r="TMF66" s="186"/>
      <c r="TMG66" s="186"/>
      <c r="TMH66" s="187"/>
      <c r="TMI66" s="190"/>
      <c r="TMJ66" s="186"/>
      <c r="TMK66" s="186"/>
      <c r="TML66" s="186"/>
      <c r="TMM66" s="186"/>
      <c r="TMN66" s="191"/>
      <c r="TMO66" s="186"/>
      <c r="TMP66" s="186"/>
      <c r="TMQ66" s="186"/>
      <c r="TMR66" s="189"/>
      <c r="TMS66" s="186"/>
      <c r="TMT66" s="186"/>
      <c r="TMU66" s="189"/>
      <c r="TMV66" s="189"/>
      <c r="TMW66" s="189"/>
      <c r="TMX66" s="192"/>
      <c r="TMY66" s="188"/>
      <c r="TMZ66" s="193"/>
      <c r="TNA66" s="183"/>
      <c r="TNB66" s="184"/>
      <c r="TNC66" s="185"/>
      <c r="TND66" s="186"/>
      <c r="TNE66" s="186"/>
      <c r="TNF66" s="186"/>
      <c r="TNG66" s="186"/>
      <c r="TNH66" s="186"/>
      <c r="TNI66" s="186"/>
      <c r="TNJ66" s="186"/>
      <c r="TNK66" s="187"/>
      <c r="TNL66" s="188"/>
      <c r="TNM66" s="186"/>
      <c r="TNN66" s="189"/>
      <c r="TNO66" s="186"/>
      <c r="TNP66" s="186"/>
      <c r="TNQ66" s="186"/>
      <c r="TNR66" s="186"/>
      <c r="TNS66" s="186"/>
      <c r="TNT66" s="186"/>
      <c r="TNU66" s="187"/>
      <c r="TNV66" s="190"/>
      <c r="TNW66" s="186"/>
      <c r="TNX66" s="186"/>
      <c r="TNY66" s="186"/>
      <c r="TNZ66" s="186"/>
      <c r="TOA66" s="191"/>
      <c r="TOB66" s="186"/>
      <c r="TOC66" s="186"/>
      <c r="TOD66" s="186"/>
      <c r="TOE66" s="189"/>
      <c r="TOF66" s="186"/>
      <c r="TOG66" s="186"/>
      <c r="TOH66" s="189"/>
      <c r="TOI66" s="189"/>
      <c r="TOJ66" s="189"/>
      <c r="TOK66" s="192"/>
      <c r="TOL66" s="188"/>
      <c r="TOM66" s="193"/>
      <c r="TON66" s="183"/>
      <c r="TOO66" s="184"/>
      <c r="TOP66" s="185"/>
      <c r="TOQ66" s="186"/>
      <c r="TOR66" s="186"/>
      <c r="TOS66" s="186"/>
      <c r="TOT66" s="186"/>
      <c r="TOU66" s="186"/>
      <c r="TOV66" s="186"/>
      <c r="TOW66" s="186"/>
      <c r="TOX66" s="187"/>
      <c r="TOY66" s="188"/>
      <c r="TOZ66" s="186"/>
      <c r="TPA66" s="189"/>
      <c r="TPB66" s="186"/>
      <c r="TPC66" s="186"/>
      <c r="TPD66" s="186"/>
      <c r="TPE66" s="186"/>
      <c r="TPF66" s="186"/>
      <c r="TPG66" s="186"/>
      <c r="TPH66" s="187"/>
      <c r="TPI66" s="190"/>
      <c r="TPJ66" s="186"/>
      <c r="TPK66" s="186"/>
      <c r="TPL66" s="186"/>
      <c r="TPM66" s="186"/>
      <c r="TPN66" s="191"/>
      <c r="TPO66" s="186"/>
      <c r="TPP66" s="186"/>
      <c r="TPQ66" s="186"/>
      <c r="TPR66" s="189"/>
      <c r="TPS66" s="186"/>
      <c r="TPT66" s="186"/>
      <c r="TPU66" s="189"/>
      <c r="TPV66" s="189"/>
      <c r="TPW66" s="189"/>
      <c r="TPX66" s="192"/>
      <c r="TPY66" s="188"/>
      <c r="TPZ66" s="193"/>
      <c r="TQA66" s="183"/>
      <c r="TQB66" s="184"/>
      <c r="TQC66" s="185"/>
      <c r="TQD66" s="186"/>
      <c r="TQE66" s="186"/>
      <c r="TQF66" s="186"/>
      <c r="TQG66" s="186"/>
      <c r="TQH66" s="186"/>
      <c r="TQI66" s="186"/>
      <c r="TQJ66" s="186"/>
      <c r="TQK66" s="187"/>
      <c r="TQL66" s="188"/>
      <c r="TQM66" s="186"/>
      <c r="TQN66" s="189"/>
      <c r="TQO66" s="186"/>
      <c r="TQP66" s="186"/>
      <c r="TQQ66" s="186"/>
      <c r="TQR66" s="186"/>
      <c r="TQS66" s="186"/>
      <c r="TQT66" s="186"/>
      <c r="TQU66" s="187"/>
      <c r="TQV66" s="190"/>
      <c r="TQW66" s="186"/>
      <c r="TQX66" s="186"/>
      <c r="TQY66" s="186"/>
      <c r="TQZ66" s="186"/>
      <c r="TRA66" s="191"/>
      <c r="TRB66" s="186"/>
      <c r="TRC66" s="186"/>
      <c r="TRD66" s="186"/>
      <c r="TRE66" s="189"/>
      <c r="TRF66" s="186"/>
      <c r="TRG66" s="186"/>
      <c r="TRH66" s="189"/>
      <c r="TRI66" s="189"/>
      <c r="TRJ66" s="189"/>
      <c r="TRK66" s="192"/>
      <c r="TRL66" s="188"/>
      <c r="TRM66" s="193"/>
      <c r="TRN66" s="183"/>
      <c r="TRO66" s="184"/>
      <c r="TRP66" s="185"/>
      <c r="TRQ66" s="186"/>
      <c r="TRR66" s="186"/>
      <c r="TRS66" s="186"/>
      <c r="TRT66" s="186"/>
      <c r="TRU66" s="186"/>
      <c r="TRV66" s="186"/>
      <c r="TRW66" s="186"/>
      <c r="TRX66" s="187"/>
      <c r="TRY66" s="188"/>
      <c r="TRZ66" s="186"/>
      <c r="TSA66" s="189"/>
      <c r="TSB66" s="186"/>
      <c r="TSC66" s="186"/>
      <c r="TSD66" s="186"/>
      <c r="TSE66" s="186"/>
      <c r="TSF66" s="186"/>
      <c r="TSG66" s="186"/>
      <c r="TSH66" s="187"/>
      <c r="TSI66" s="190"/>
      <c r="TSJ66" s="186"/>
      <c r="TSK66" s="186"/>
      <c r="TSL66" s="186"/>
      <c r="TSM66" s="186"/>
      <c r="TSN66" s="191"/>
      <c r="TSO66" s="186"/>
      <c r="TSP66" s="186"/>
      <c r="TSQ66" s="186"/>
      <c r="TSR66" s="189"/>
      <c r="TSS66" s="186"/>
      <c r="TST66" s="186"/>
      <c r="TSU66" s="189"/>
      <c r="TSV66" s="189"/>
      <c r="TSW66" s="189"/>
      <c r="TSX66" s="192"/>
      <c r="TSY66" s="188"/>
      <c r="TSZ66" s="193"/>
      <c r="TTA66" s="183"/>
      <c r="TTB66" s="184"/>
      <c r="TTC66" s="185"/>
      <c r="TTD66" s="186"/>
      <c r="TTE66" s="186"/>
      <c r="TTF66" s="186"/>
      <c r="TTG66" s="186"/>
      <c r="TTH66" s="186"/>
      <c r="TTI66" s="186"/>
      <c r="TTJ66" s="186"/>
      <c r="TTK66" s="187"/>
      <c r="TTL66" s="188"/>
      <c r="TTM66" s="186"/>
      <c r="TTN66" s="189"/>
      <c r="TTO66" s="186"/>
      <c r="TTP66" s="186"/>
      <c r="TTQ66" s="186"/>
      <c r="TTR66" s="186"/>
      <c r="TTS66" s="186"/>
      <c r="TTT66" s="186"/>
      <c r="TTU66" s="187"/>
      <c r="TTV66" s="190"/>
      <c r="TTW66" s="186"/>
      <c r="TTX66" s="186"/>
      <c r="TTY66" s="186"/>
      <c r="TTZ66" s="186"/>
      <c r="TUA66" s="191"/>
      <c r="TUB66" s="186"/>
      <c r="TUC66" s="186"/>
      <c r="TUD66" s="186"/>
      <c r="TUE66" s="189"/>
      <c r="TUF66" s="186"/>
      <c r="TUG66" s="186"/>
      <c r="TUH66" s="189"/>
      <c r="TUI66" s="189"/>
      <c r="TUJ66" s="189"/>
      <c r="TUK66" s="192"/>
      <c r="TUL66" s="188"/>
      <c r="TUM66" s="193"/>
      <c r="TUN66" s="183"/>
      <c r="TUO66" s="184"/>
      <c r="TUP66" s="185"/>
      <c r="TUQ66" s="186"/>
      <c r="TUR66" s="186"/>
      <c r="TUS66" s="186"/>
      <c r="TUT66" s="186"/>
      <c r="TUU66" s="186"/>
      <c r="TUV66" s="186"/>
      <c r="TUW66" s="186"/>
      <c r="TUX66" s="187"/>
      <c r="TUY66" s="188"/>
      <c r="TUZ66" s="186"/>
      <c r="TVA66" s="189"/>
      <c r="TVB66" s="186"/>
      <c r="TVC66" s="186"/>
      <c r="TVD66" s="186"/>
      <c r="TVE66" s="186"/>
      <c r="TVF66" s="186"/>
      <c r="TVG66" s="186"/>
      <c r="TVH66" s="187"/>
      <c r="TVI66" s="190"/>
      <c r="TVJ66" s="186"/>
      <c r="TVK66" s="186"/>
      <c r="TVL66" s="186"/>
      <c r="TVM66" s="186"/>
      <c r="TVN66" s="191"/>
      <c r="TVO66" s="186"/>
      <c r="TVP66" s="186"/>
      <c r="TVQ66" s="186"/>
      <c r="TVR66" s="189"/>
      <c r="TVS66" s="186"/>
      <c r="TVT66" s="186"/>
      <c r="TVU66" s="189"/>
      <c r="TVV66" s="189"/>
      <c r="TVW66" s="189"/>
      <c r="TVX66" s="192"/>
      <c r="TVY66" s="188"/>
      <c r="TVZ66" s="193"/>
      <c r="TWA66" s="183"/>
      <c r="TWB66" s="184"/>
      <c r="TWC66" s="185"/>
      <c r="TWD66" s="186"/>
      <c r="TWE66" s="186"/>
      <c r="TWF66" s="186"/>
      <c r="TWG66" s="186"/>
      <c r="TWH66" s="186"/>
      <c r="TWI66" s="186"/>
      <c r="TWJ66" s="186"/>
      <c r="TWK66" s="187"/>
      <c r="TWL66" s="188"/>
      <c r="TWM66" s="186"/>
      <c r="TWN66" s="189"/>
      <c r="TWO66" s="186"/>
      <c r="TWP66" s="186"/>
      <c r="TWQ66" s="186"/>
      <c r="TWR66" s="186"/>
      <c r="TWS66" s="186"/>
      <c r="TWT66" s="186"/>
      <c r="TWU66" s="187"/>
      <c r="TWV66" s="190"/>
      <c r="TWW66" s="186"/>
      <c r="TWX66" s="186"/>
      <c r="TWY66" s="186"/>
      <c r="TWZ66" s="186"/>
      <c r="TXA66" s="191"/>
      <c r="TXB66" s="186"/>
      <c r="TXC66" s="186"/>
      <c r="TXD66" s="186"/>
      <c r="TXE66" s="189"/>
      <c r="TXF66" s="186"/>
      <c r="TXG66" s="186"/>
      <c r="TXH66" s="189"/>
      <c r="TXI66" s="189"/>
      <c r="TXJ66" s="189"/>
      <c r="TXK66" s="192"/>
      <c r="TXL66" s="188"/>
      <c r="TXM66" s="193"/>
      <c r="TXN66" s="183"/>
      <c r="TXO66" s="184"/>
      <c r="TXP66" s="185"/>
      <c r="TXQ66" s="186"/>
      <c r="TXR66" s="186"/>
      <c r="TXS66" s="186"/>
      <c r="TXT66" s="186"/>
      <c r="TXU66" s="186"/>
      <c r="TXV66" s="186"/>
      <c r="TXW66" s="186"/>
      <c r="TXX66" s="187"/>
      <c r="TXY66" s="188"/>
      <c r="TXZ66" s="186"/>
      <c r="TYA66" s="189"/>
      <c r="TYB66" s="186"/>
      <c r="TYC66" s="186"/>
      <c r="TYD66" s="186"/>
      <c r="TYE66" s="186"/>
      <c r="TYF66" s="186"/>
      <c r="TYG66" s="186"/>
      <c r="TYH66" s="187"/>
      <c r="TYI66" s="190"/>
      <c r="TYJ66" s="186"/>
      <c r="TYK66" s="186"/>
      <c r="TYL66" s="186"/>
      <c r="TYM66" s="186"/>
      <c r="TYN66" s="191"/>
      <c r="TYO66" s="186"/>
      <c r="TYP66" s="186"/>
      <c r="TYQ66" s="186"/>
      <c r="TYR66" s="189"/>
      <c r="TYS66" s="186"/>
      <c r="TYT66" s="186"/>
      <c r="TYU66" s="189"/>
      <c r="TYV66" s="189"/>
      <c r="TYW66" s="189"/>
      <c r="TYX66" s="192"/>
      <c r="TYY66" s="188"/>
      <c r="TYZ66" s="193"/>
      <c r="TZA66" s="183"/>
      <c r="TZB66" s="184"/>
      <c r="TZC66" s="185"/>
      <c r="TZD66" s="186"/>
      <c r="TZE66" s="186"/>
      <c r="TZF66" s="186"/>
      <c r="TZG66" s="186"/>
      <c r="TZH66" s="186"/>
      <c r="TZI66" s="186"/>
      <c r="TZJ66" s="186"/>
      <c r="TZK66" s="187"/>
      <c r="TZL66" s="188"/>
      <c r="TZM66" s="186"/>
      <c r="TZN66" s="189"/>
      <c r="TZO66" s="186"/>
      <c r="TZP66" s="186"/>
      <c r="TZQ66" s="186"/>
      <c r="TZR66" s="186"/>
      <c r="TZS66" s="186"/>
      <c r="TZT66" s="186"/>
      <c r="TZU66" s="187"/>
      <c r="TZV66" s="190"/>
      <c r="TZW66" s="186"/>
      <c r="TZX66" s="186"/>
      <c r="TZY66" s="186"/>
      <c r="TZZ66" s="186"/>
      <c r="UAA66" s="191"/>
      <c r="UAB66" s="186"/>
      <c r="UAC66" s="186"/>
      <c r="UAD66" s="186"/>
      <c r="UAE66" s="189"/>
      <c r="UAF66" s="186"/>
      <c r="UAG66" s="186"/>
      <c r="UAH66" s="189"/>
      <c r="UAI66" s="189"/>
      <c r="UAJ66" s="189"/>
      <c r="UAK66" s="192"/>
      <c r="UAL66" s="188"/>
      <c r="UAM66" s="193"/>
      <c r="UAN66" s="183"/>
      <c r="UAO66" s="184"/>
      <c r="UAP66" s="185"/>
      <c r="UAQ66" s="186"/>
      <c r="UAR66" s="186"/>
      <c r="UAS66" s="186"/>
      <c r="UAT66" s="186"/>
      <c r="UAU66" s="186"/>
      <c r="UAV66" s="186"/>
      <c r="UAW66" s="186"/>
      <c r="UAX66" s="187"/>
      <c r="UAY66" s="188"/>
      <c r="UAZ66" s="186"/>
      <c r="UBA66" s="189"/>
      <c r="UBB66" s="186"/>
      <c r="UBC66" s="186"/>
      <c r="UBD66" s="186"/>
      <c r="UBE66" s="186"/>
      <c r="UBF66" s="186"/>
      <c r="UBG66" s="186"/>
      <c r="UBH66" s="187"/>
      <c r="UBI66" s="190"/>
      <c r="UBJ66" s="186"/>
      <c r="UBK66" s="186"/>
      <c r="UBL66" s="186"/>
      <c r="UBM66" s="186"/>
      <c r="UBN66" s="191"/>
      <c r="UBO66" s="186"/>
      <c r="UBP66" s="186"/>
      <c r="UBQ66" s="186"/>
      <c r="UBR66" s="189"/>
      <c r="UBS66" s="186"/>
      <c r="UBT66" s="186"/>
      <c r="UBU66" s="189"/>
      <c r="UBV66" s="189"/>
      <c r="UBW66" s="189"/>
      <c r="UBX66" s="192"/>
      <c r="UBY66" s="188"/>
      <c r="UBZ66" s="193"/>
      <c r="UCA66" s="183"/>
      <c r="UCB66" s="184"/>
      <c r="UCC66" s="185"/>
      <c r="UCD66" s="186"/>
      <c r="UCE66" s="186"/>
      <c r="UCF66" s="186"/>
      <c r="UCG66" s="186"/>
      <c r="UCH66" s="186"/>
      <c r="UCI66" s="186"/>
      <c r="UCJ66" s="186"/>
      <c r="UCK66" s="187"/>
      <c r="UCL66" s="188"/>
      <c r="UCM66" s="186"/>
      <c r="UCN66" s="189"/>
      <c r="UCO66" s="186"/>
      <c r="UCP66" s="186"/>
      <c r="UCQ66" s="186"/>
      <c r="UCR66" s="186"/>
      <c r="UCS66" s="186"/>
      <c r="UCT66" s="186"/>
      <c r="UCU66" s="187"/>
      <c r="UCV66" s="190"/>
      <c r="UCW66" s="186"/>
      <c r="UCX66" s="186"/>
      <c r="UCY66" s="186"/>
      <c r="UCZ66" s="186"/>
      <c r="UDA66" s="191"/>
      <c r="UDB66" s="186"/>
      <c r="UDC66" s="186"/>
      <c r="UDD66" s="186"/>
      <c r="UDE66" s="189"/>
      <c r="UDF66" s="186"/>
      <c r="UDG66" s="186"/>
      <c r="UDH66" s="189"/>
      <c r="UDI66" s="189"/>
      <c r="UDJ66" s="189"/>
      <c r="UDK66" s="192"/>
      <c r="UDL66" s="188"/>
      <c r="UDM66" s="193"/>
      <c r="UDN66" s="183"/>
      <c r="UDO66" s="184"/>
      <c r="UDP66" s="185"/>
      <c r="UDQ66" s="186"/>
      <c r="UDR66" s="186"/>
      <c r="UDS66" s="186"/>
      <c r="UDT66" s="186"/>
      <c r="UDU66" s="186"/>
      <c r="UDV66" s="186"/>
      <c r="UDW66" s="186"/>
      <c r="UDX66" s="187"/>
      <c r="UDY66" s="188"/>
      <c r="UDZ66" s="186"/>
      <c r="UEA66" s="189"/>
      <c r="UEB66" s="186"/>
      <c r="UEC66" s="186"/>
      <c r="UED66" s="186"/>
      <c r="UEE66" s="186"/>
      <c r="UEF66" s="186"/>
      <c r="UEG66" s="186"/>
      <c r="UEH66" s="187"/>
      <c r="UEI66" s="190"/>
      <c r="UEJ66" s="186"/>
      <c r="UEK66" s="186"/>
      <c r="UEL66" s="186"/>
      <c r="UEM66" s="186"/>
      <c r="UEN66" s="191"/>
      <c r="UEO66" s="186"/>
      <c r="UEP66" s="186"/>
      <c r="UEQ66" s="186"/>
      <c r="UER66" s="189"/>
      <c r="UES66" s="186"/>
      <c r="UET66" s="186"/>
      <c r="UEU66" s="189"/>
      <c r="UEV66" s="189"/>
      <c r="UEW66" s="189"/>
      <c r="UEX66" s="192"/>
      <c r="UEY66" s="188"/>
      <c r="UEZ66" s="193"/>
      <c r="UFA66" s="183"/>
      <c r="UFB66" s="184"/>
      <c r="UFC66" s="185"/>
      <c r="UFD66" s="186"/>
      <c r="UFE66" s="186"/>
      <c r="UFF66" s="186"/>
      <c r="UFG66" s="186"/>
      <c r="UFH66" s="186"/>
      <c r="UFI66" s="186"/>
      <c r="UFJ66" s="186"/>
      <c r="UFK66" s="187"/>
      <c r="UFL66" s="188"/>
      <c r="UFM66" s="186"/>
      <c r="UFN66" s="189"/>
      <c r="UFO66" s="186"/>
      <c r="UFP66" s="186"/>
      <c r="UFQ66" s="186"/>
      <c r="UFR66" s="186"/>
      <c r="UFS66" s="186"/>
      <c r="UFT66" s="186"/>
      <c r="UFU66" s="187"/>
      <c r="UFV66" s="190"/>
      <c r="UFW66" s="186"/>
      <c r="UFX66" s="186"/>
      <c r="UFY66" s="186"/>
      <c r="UFZ66" s="186"/>
      <c r="UGA66" s="191"/>
      <c r="UGB66" s="186"/>
      <c r="UGC66" s="186"/>
      <c r="UGD66" s="186"/>
      <c r="UGE66" s="189"/>
      <c r="UGF66" s="186"/>
      <c r="UGG66" s="186"/>
      <c r="UGH66" s="189"/>
      <c r="UGI66" s="189"/>
      <c r="UGJ66" s="189"/>
      <c r="UGK66" s="192"/>
      <c r="UGL66" s="188"/>
      <c r="UGM66" s="193"/>
      <c r="UGN66" s="183"/>
      <c r="UGO66" s="184"/>
      <c r="UGP66" s="185"/>
      <c r="UGQ66" s="186"/>
      <c r="UGR66" s="186"/>
      <c r="UGS66" s="186"/>
      <c r="UGT66" s="186"/>
      <c r="UGU66" s="186"/>
      <c r="UGV66" s="186"/>
      <c r="UGW66" s="186"/>
      <c r="UGX66" s="187"/>
      <c r="UGY66" s="188"/>
      <c r="UGZ66" s="186"/>
      <c r="UHA66" s="189"/>
      <c r="UHB66" s="186"/>
      <c r="UHC66" s="186"/>
      <c r="UHD66" s="186"/>
      <c r="UHE66" s="186"/>
      <c r="UHF66" s="186"/>
      <c r="UHG66" s="186"/>
      <c r="UHH66" s="187"/>
      <c r="UHI66" s="190"/>
      <c r="UHJ66" s="186"/>
      <c r="UHK66" s="186"/>
      <c r="UHL66" s="186"/>
      <c r="UHM66" s="186"/>
      <c r="UHN66" s="191"/>
      <c r="UHO66" s="186"/>
      <c r="UHP66" s="186"/>
      <c r="UHQ66" s="186"/>
      <c r="UHR66" s="189"/>
      <c r="UHS66" s="186"/>
      <c r="UHT66" s="186"/>
      <c r="UHU66" s="189"/>
      <c r="UHV66" s="189"/>
      <c r="UHW66" s="189"/>
      <c r="UHX66" s="192"/>
      <c r="UHY66" s="188"/>
      <c r="UHZ66" s="193"/>
      <c r="UIA66" s="183"/>
      <c r="UIB66" s="184"/>
      <c r="UIC66" s="185"/>
      <c r="UID66" s="186"/>
      <c r="UIE66" s="186"/>
      <c r="UIF66" s="186"/>
      <c r="UIG66" s="186"/>
      <c r="UIH66" s="186"/>
      <c r="UII66" s="186"/>
      <c r="UIJ66" s="186"/>
      <c r="UIK66" s="187"/>
      <c r="UIL66" s="188"/>
      <c r="UIM66" s="186"/>
      <c r="UIN66" s="189"/>
      <c r="UIO66" s="186"/>
      <c r="UIP66" s="186"/>
      <c r="UIQ66" s="186"/>
      <c r="UIR66" s="186"/>
      <c r="UIS66" s="186"/>
      <c r="UIT66" s="186"/>
      <c r="UIU66" s="187"/>
      <c r="UIV66" s="190"/>
      <c r="UIW66" s="186"/>
      <c r="UIX66" s="186"/>
      <c r="UIY66" s="186"/>
      <c r="UIZ66" s="186"/>
      <c r="UJA66" s="191"/>
      <c r="UJB66" s="186"/>
      <c r="UJC66" s="186"/>
      <c r="UJD66" s="186"/>
      <c r="UJE66" s="189"/>
      <c r="UJF66" s="186"/>
      <c r="UJG66" s="186"/>
      <c r="UJH66" s="189"/>
      <c r="UJI66" s="189"/>
      <c r="UJJ66" s="189"/>
      <c r="UJK66" s="192"/>
      <c r="UJL66" s="188"/>
      <c r="UJM66" s="193"/>
      <c r="UJN66" s="183"/>
      <c r="UJO66" s="184"/>
      <c r="UJP66" s="185"/>
      <c r="UJQ66" s="186"/>
      <c r="UJR66" s="186"/>
      <c r="UJS66" s="186"/>
      <c r="UJT66" s="186"/>
      <c r="UJU66" s="186"/>
      <c r="UJV66" s="186"/>
      <c r="UJW66" s="186"/>
      <c r="UJX66" s="187"/>
      <c r="UJY66" s="188"/>
      <c r="UJZ66" s="186"/>
      <c r="UKA66" s="189"/>
      <c r="UKB66" s="186"/>
      <c r="UKC66" s="186"/>
      <c r="UKD66" s="186"/>
      <c r="UKE66" s="186"/>
      <c r="UKF66" s="186"/>
      <c r="UKG66" s="186"/>
      <c r="UKH66" s="187"/>
      <c r="UKI66" s="190"/>
      <c r="UKJ66" s="186"/>
      <c r="UKK66" s="186"/>
      <c r="UKL66" s="186"/>
      <c r="UKM66" s="186"/>
      <c r="UKN66" s="191"/>
      <c r="UKO66" s="186"/>
      <c r="UKP66" s="186"/>
      <c r="UKQ66" s="186"/>
      <c r="UKR66" s="189"/>
      <c r="UKS66" s="186"/>
      <c r="UKT66" s="186"/>
      <c r="UKU66" s="189"/>
      <c r="UKV66" s="189"/>
      <c r="UKW66" s="189"/>
      <c r="UKX66" s="192"/>
      <c r="UKY66" s="188"/>
      <c r="UKZ66" s="193"/>
      <c r="ULA66" s="183"/>
      <c r="ULB66" s="184"/>
      <c r="ULC66" s="185"/>
      <c r="ULD66" s="186"/>
      <c r="ULE66" s="186"/>
      <c r="ULF66" s="186"/>
      <c r="ULG66" s="186"/>
      <c r="ULH66" s="186"/>
      <c r="ULI66" s="186"/>
      <c r="ULJ66" s="186"/>
      <c r="ULK66" s="187"/>
      <c r="ULL66" s="188"/>
      <c r="ULM66" s="186"/>
      <c r="ULN66" s="189"/>
      <c r="ULO66" s="186"/>
      <c r="ULP66" s="186"/>
      <c r="ULQ66" s="186"/>
      <c r="ULR66" s="186"/>
      <c r="ULS66" s="186"/>
      <c r="ULT66" s="186"/>
      <c r="ULU66" s="187"/>
      <c r="ULV66" s="190"/>
      <c r="ULW66" s="186"/>
      <c r="ULX66" s="186"/>
      <c r="ULY66" s="186"/>
      <c r="ULZ66" s="186"/>
      <c r="UMA66" s="191"/>
      <c r="UMB66" s="186"/>
      <c r="UMC66" s="186"/>
      <c r="UMD66" s="186"/>
      <c r="UME66" s="189"/>
      <c r="UMF66" s="186"/>
      <c r="UMG66" s="186"/>
      <c r="UMH66" s="189"/>
      <c r="UMI66" s="189"/>
      <c r="UMJ66" s="189"/>
      <c r="UMK66" s="192"/>
      <c r="UML66" s="188"/>
      <c r="UMM66" s="193"/>
      <c r="UMN66" s="183"/>
      <c r="UMO66" s="184"/>
      <c r="UMP66" s="185"/>
      <c r="UMQ66" s="186"/>
      <c r="UMR66" s="186"/>
      <c r="UMS66" s="186"/>
      <c r="UMT66" s="186"/>
      <c r="UMU66" s="186"/>
      <c r="UMV66" s="186"/>
      <c r="UMW66" s="186"/>
      <c r="UMX66" s="187"/>
      <c r="UMY66" s="188"/>
      <c r="UMZ66" s="186"/>
      <c r="UNA66" s="189"/>
      <c r="UNB66" s="186"/>
      <c r="UNC66" s="186"/>
      <c r="UND66" s="186"/>
      <c r="UNE66" s="186"/>
      <c r="UNF66" s="186"/>
      <c r="UNG66" s="186"/>
      <c r="UNH66" s="187"/>
      <c r="UNI66" s="190"/>
      <c r="UNJ66" s="186"/>
      <c r="UNK66" s="186"/>
      <c r="UNL66" s="186"/>
      <c r="UNM66" s="186"/>
      <c r="UNN66" s="191"/>
      <c r="UNO66" s="186"/>
      <c r="UNP66" s="186"/>
      <c r="UNQ66" s="186"/>
      <c r="UNR66" s="189"/>
      <c r="UNS66" s="186"/>
      <c r="UNT66" s="186"/>
      <c r="UNU66" s="189"/>
      <c r="UNV66" s="189"/>
      <c r="UNW66" s="189"/>
      <c r="UNX66" s="192"/>
      <c r="UNY66" s="188"/>
      <c r="UNZ66" s="193"/>
      <c r="UOA66" s="183"/>
      <c r="UOB66" s="184"/>
      <c r="UOC66" s="185"/>
      <c r="UOD66" s="186"/>
      <c r="UOE66" s="186"/>
      <c r="UOF66" s="186"/>
      <c r="UOG66" s="186"/>
      <c r="UOH66" s="186"/>
      <c r="UOI66" s="186"/>
      <c r="UOJ66" s="186"/>
      <c r="UOK66" s="187"/>
      <c r="UOL66" s="188"/>
      <c r="UOM66" s="186"/>
      <c r="UON66" s="189"/>
      <c r="UOO66" s="186"/>
      <c r="UOP66" s="186"/>
      <c r="UOQ66" s="186"/>
      <c r="UOR66" s="186"/>
      <c r="UOS66" s="186"/>
      <c r="UOT66" s="186"/>
      <c r="UOU66" s="187"/>
      <c r="UOV66" s="190"/>
      <c r="UOW66" s="186"/>
      <c r="UOX66" s="186"/>
      <c r="UOY66" s="186"/>
      <c r="UOZ66" s="186"/>
      <c r="UPA66" s="191"/>
      <c r="UPB66" s="186"/>
      <c r="UPC66" s="186"/>
      <c r="UPD66" s="186"/>
      <c r="UPE66" s="189"/>
      <c r="UPF66" s="186"/>
      <c r="UPG66" s="186"/>
      <c r="UPH66" s="189"/>
      <c r="UPI66" s="189"/>
      <c r="UPJ66" s="189"/>
      <c r="UPK66" s="192"/>
      <c r="UPL66" s="188"/>
      <c r="UPM66" s="193"/>
      <c r="UPN66" s="183"/>
      <c r="UPO66" s="184"/>
      <c r="UPP66" s="185"/>
      <c r="UPQ66" s="186"/>
      <c r="UPR66" s="186"/>
      <c r="UPS66" s="186"/>
      <c r="UPT66" s="186"/>
      <c r="UPU66" s="186"/>
      <c r="UPV66" s="186"/>
      <c r="UPW66" s="186"/>
      <c r="UPX66" s="187"/>
      <c r="UPY66" s="188"/>
      <c r="UPZ66" s="186"/>
      <c r="UQA66" s="189"/>
      <c r="UQB66" s="186"/>
      <c r="UQC66" s="186"/>
      <c r="UQD66" s="186"/>
      <c r="UQE66" s="186"/>
      <c r="UQF66" s="186"/>
      <c r="UQG66" s="186"/>
      <c r="UQH66" s="187"/>
      <c r="UQI66" s="190"/>
      <c r="UQJ66" s="186"/>
      <c r="UQK66" s="186"/>
      <c r="UQL66" s="186"/>
      <c r="UQM66" s="186"/>
      <c r="UQN66" s="191"/>
      <c r="UQO66" s="186"/>
      <c r="UQP66" s="186"/>
      <c r="UQQ66" s="186"/>
      <c r="UQR66" s="189"/>
      <c r="UQS66" s="186"/>
      <c r="UQT66" s="186"/>
      <c r="UQU66" s="189"/>
      <c r="UQV66" s="189"/>
      <c r="UQW66" s="189"/>
      <c r="UQX66" s="192"/>
      <c r="UQY66" s="188"/>
      <c r="UQZ66" s="193"/>
      <c r="URA66" s="183"/>
      <c r="URB66" s="184"/>
      <c r="URC66" s="185"/>
      <c r="URD66" s="186"/>
      <c r="URE66" s="186"/>
      <c r="URF66" s="186"/>
      <c r="URG66" s="186"/>
      <c r="URH66" s="186"/>
      <c r="URI66" s="186"/>
      <c r="URJ66" s="186"/>
      <c r="URK66" s="187"/>
      <c r="URL66" s="188"/>
      <c r="URM66" s="186"/>
      <c r="URN66" s="189"/>
      <c r="URO66" s="186"/>
      <c r="URP66" s="186"/>
      <c r="URQ66" s="186"/>
      <c r="URR66" s="186"/>
      <c r="URS66" s="186"/>
      <c r="URT66" s="186"/>
      <c r="URU66" s="187"/>
      <c r="URV66" s="190"/>
      <c r="URW66" s="186"/>
      <c r="URX66" s="186"/>
      <c r="URY66" s="186"/>
      <c r="URZ66" s="186"/>
      <c r="USA66" s="191"/>
      <c r="USB66" s="186"/>
      <c r="USC66" s="186"/>
      <c r="USD66" s="186"/>
      <c r="USE66" s="189"/>
      <c r="USF66" s="186"/>
      <c r="USG66" s="186"/>
      <c r="USH66" s="189"/>
      <c r="USI66" s="189"/>
      <c r="USJ66" s="189"/>
      <c r="USK66" s="192"/>
      <c r="USL66" s="188"/>
      <c r="USM66" s="193"/>
      <c r="USN66" s="183"/>
      <c r="USO66" s="184"/>
      <c r="USP66" s="185"/>
      <c r="USQ66" s="186"/>
      <c r="USR66" s="186"/>
      <c r="USS66" s="186"/>
      <c r="UST66" s="186"/>
      <c r="USU66" s="186"/>
      <c r="USV66" s="186"/>
      <c r="USW66" s="186"/>
      <c r="USX66" s="187"/>
      <c r="USY66" s="188"/>
      <c r="USZ66" s="186"/>
      <c r="UTA66" s="189"/>
      <c r="UTB66" s="186"/>
      <c r="UTC66" s="186"/>
      <c r="UTD66" s="186"/>
      <c r="UTE66" s="186"/>
      <c r="UTF66" s="186"/>
      <c r="UTG66" s="186"/>
      <c r="UTH66" s="187"/>
      <c r="UTI66" s="190"/>
      <c r="UTJ66" s="186"/>
      <c r="UTK66" s="186"/>
      <c r="UTL66" s="186"/>
      <c r="UTM66" s="186"/>
      <c r="UTN66" s="191"/>
      <c r="UTO66" s="186"/>
      <c r="UTP66" s="186"/>
      <c r="UTQ66" s="186"/>
      <c r="UTR66" s="189"/>
      <c r="UTS66" s="186"/>
      <c r="UTT66" s="186"/>
      <c r="UTU66" s="189"/>
      <c r="UTV66" s="189"/>
      <c r="UTW66" s="189"/>
      <c r="UTX66" s="192"/>
      <c r="UTY66" s="188"/>
      <c r="UTZ66" s="193"/>
      <c r="UUA66" s="183"/>
      <c r="UUB66" s="184"/>
      <c r="UUC66" s="185"/>
      <c r="UUD66" s="186"/>
      <c r="UUE66" s="186"/>
      <c r="UUF66" s="186"/>
      <c r="UUG66" s="186"/>
      <c r="UUH66" s="186"/>
      <c r="UUI66" s="186"/>
      <c r="UUJ66" s="186"/>
      <c r="UUK66" s="187"/>
      <c r="UUL66" s="188"/>
      <c r="UUM66" s="186"/>
      <c r="UUN66" s="189"/>
      <c r="UUO66" s="186"/>
      <c r="UUP66" s="186"/>
      <c r="UUQ66" s="186"/>
      <c r="UUR66" s="186"/>
      <c r="UUS66" s="186"/>
      <c r="UUT66" s="186"/>
      <c r="UUU66" s="187"/>
      <c r="UUV66" s="190"/>
      <c r="UUW66" s="186"/>
      <c r="UUX66" s="186"/>
      <c r="UUY66" s="186"/>
      <c r="UUZ66" s="186"/>
      <c r="UVA66" s="191"/>
      <c r="UVB66" s="186"/>
      <c r="UVC66" s="186"/>
      <c r="UVD66" s="186"/>
      <c r="UVE66" s="189"/>
      <c r="UVF66" s="186"/>
      <c r="UVG66" s="186"/>
      <c r="UVH66" s="189"/>
      <c r="UVI66" s="189"/>
      <c r="UVJ66" s="189"/>
      <c r="UVK66" s="192"/>
      <c r="UVL66" s="188"/>
      <c r="UVM66" s="193"/>
      <c r="UVN66" s="183"/>
      <c r="UVO66" s="184"/>
      <c r="UVP66" s="185"/>
      <c r="UVQ66" s="186"/>
      <c r="UVR66" s="186"/>
      <c r="UVS66" s="186"/>
      <c r="UVT66" s="186"/>
      <c r="UVU66" s="186"/>
      <c r="UVV66" s="186"/>
      <c r="UVW66" s="186"/>
      <c r="UVX66" s="187"/>
      <c r="UVY66" s="188"/>
      <c r="UVZ66" s="186"/>
      <c r="UWA66" s="189"/>
      <c r="UWB66" s="186"/>
      <c r="UWC66" s="186"/>
      <c r="UWD66" s="186"/>
      <c r="UWE66" s="186"/>
      <c r="UWF66" s="186"/>
      <c r="UWG66" s="186"/>
      <c r="UWH66" s="187"/>
      <c r="UWI66" s="190"/>
      <c r="UWJ66" s="186"/>
      <c r="UWK66" s="186"/>
      <c r="UWL66" s="186"/>
      <c r="UWM66" s="186"/>
      <c r="UWN66" s="191"/>
      <c r="UWO66" s="186"/>
      <c r="UWP66" s="186"/>
      <c r="UWQ66" s="186"/>
      <c r="UWR66" s="189"/>
      <c r="UWS66" s="186"/>
      <c r="UWT66" s="186"/>
      <c r="UWU66" s="189"/>
      <c r="UWV66" s="189"/>
      <c r="UWW66" s="189"/>
      <c r="UWX66" s="192"/>
      <c r="UWY66" s="188"/>
      <c r="UWZ66" s="193"/>
      <c r="UXA66" s="183"/>
      <c r="UXB66" s="184"/>
      <c r="UXC66" s="185"/>
      <c r="UXD66" s="186"/>
      <c r="UXE66" s="186"/>
      <c r="UXF66" s="186"/>
      <c r="UXG66" s="186"/>
      <c r="UXH66" s="186"/>
      <c r="UXI66" s="186"/>
      <c r="UXJ66" s="186"/>
      <c r="UXK66" s="187"/>
      <c r="UXL66" s="188"/>
      <c r="UXM66" s="186"/>
      <c r="UXN66" s="189"/>
      <c r="UXO66" s="186"/>
      <c r="UXP66" s="186"/>
      <c r="UXQ66" s="186"/>
      <c r="UXR66" s="186"/>
      <c r="UXS66" s="186"/>
      <c r="UXT66" s="186"/>
      <c r="UXU66" s="187"/>
      <c r="UXV66" s="190"/>
      <c r="UXW66" s="186"/>
      <c r="UXX66" s="186"/>
      <c r="UXY66" s="186"/>
      <c r="UXZ66" s="186"/>
      <c r="UYA66" s="191"/>
      <c r="UYB66" s="186"/>
      <c r="UYC66" s="186"/>
      <c r="UYD66" s="186"/>
      <c r="UYE66" s="189"/>
      <c r="UYF66" s="186"/>
      <c r="UYG66" s="186"/>
      <c r="UYH66" s="189"/>
      <c r="UYI66" s="189"/>
      <c r="UYJ66" s="189"/>
      <c r="UYK66" s="192"/>
      <c r="UYL66" s="188"/>
      <c r="UYM66" s="193"/>
      <c r="UYN66" s="183"/>
      <c r="UYO66" s="184"/>
      <c r="UYP66" s="185"/>
      <c r="UYQ66" s="186"/>
      <c r="UYR66" s="186"/>
      <c r="UYS66" s="186"/>
      <c r="UYT66" s="186"/>
      <c r="UYU66" s="186"/>
      <c r="UYV66" s="186"/>
      <c r="UYW66" s="186"/>
      <c r="UYX66" s="187"/>
      <c r="UYY66" s="188"/>
      <c r="UYZ66" s="186"/>
      <c r="UZA66" s="189"/>
      <c r="UZB66" s="186"/>
      <c r="UZC66" s="186"/>
      <c r="UZD66" s="186"/>
      <c r="UZE66" s="186"/>
      <c r="UZF66" s="186"/>
      <c r="UZG66" s="186"/>
      <c r="UZH66" s="187"/>
      <c r="UZI66" s="190"/>
      <c r="UZJ66" s="186"/>
      <c r="UZK66" s="186"/>
      <c r="UZL66" s="186"/>
      <c r="UZM66" s="186"/>
      <c r="UZN66" s="191"/>
      <c r="UZO66" s="186"/>
      <c r="UZP66" s="186"/>
      <c r="UZQ66" s="186"/>
      <c r="UZR66" s="189"/>
      <c r="UZS66" s="186"/>
      <c r="UZT66" s="186"/>
      <c r="UZU66" s="189"/>
      <c r="UZV66" s="189"/>
      <c r="UZW66" s="189"/>
      <c r="UZX66" s="192"/>
      <c r="UZY66" s="188"/>
      <c r="UZZ66" s="193"/>
      <c r="VAA66" s="183"/>
      <c r="VAB66" s="184"/>
      <c r="VAC66" s="185"/>
      <c r="VAD66" s="186"/>
      <c r="VAE66" s="186"/>
      <c r="VAF66" s="186"/>
      <c r="VAG66" s="186"/>
      <c r="VAH66" s="186"/>
      <c r="VAI66" s="186"/>
      <c r="VAJ66" s="186"/>
      <c r="VAK66" s="187"/>
      <c r="VAL66" s="188"/>
      <c r="VAM66" s="186"/>
      <c r="VAN66" s="189"/>
      <c r="VAO66" s="186"/>
      <c r="VAP66" s="186"/>
      <c r="VAQ66" s="186"/>
      <c r="VAR66" s="186"/>
      <c r="VAS66" s="186"/>
      <c r="VAT66" s="186"/>
      <c r="VAU66" s="187"/>
      <c r="VAV66" s="190"/>
      <c r="VAW66" s="186"/>
      <c r="VAX66" s="186"/>
      <c r="VAY66" s="186"/>
      <c r="VAZ66" s="186"/>
      <c r="VBA66" s="191"/>
      <c r="VBB66" s="186"/>
      <c r="VBC66" s="186"/>
      <c r="VBD66" s="186"/>
      <c r="VBE66" s="189"/>
      <c r="VBF66" s="186"/>
      <c r="VBG66" s="186"/>
      <c r="VBH66" s="189"/>
      <c r="VBI66" s="189"/>
      <c r="VBJ66" s="189"/>
      <c r="VBK66" s="192"/>
      <c r="VBL66" s="188"/>
      <c r="VBM66" s="193"/>
      <c r="VBN66" s="183"/>
      <c r="VBO66" s="184"/>
      <c r="VBP66" s="185"/>
      <c r="VBQ66" s="186"/>
      <c r="VBR66" s="186"/>
      <c r="VBS66" s="186"/>
      <c r="VBT66" s="186"/>
      <c r="VBU66" s="186"/>
      <c r="VBV66" s="186"/>
      <c r="VBW66" s="186"/>
      <c r="VBX66" s="187"/>
      <c r="VBY66" s="188"/>
      <c r="VBZ66" s="186"/>
      <c r="VCA66" s="189"/>
      <c r="VCB66" s="186"/>
      <c r="VCC66" s="186"/>
      <c r="VCD66" s="186"/>
      <c r="VCE66" s="186"/>
      <c r="VCF66" s="186"/>
      <c r="VCG66" s="186"/>
      <c r="VCH66" s="187"/>
      <c r="VCI66" s="190"/>
      <c r="VCJ66" s="186"/>
      <c r="VCK66" s="186"/>
      <c r="VCL66" s="186"/>
      <c r="VCM66" s="186"/>
      <c r="VCN66" s="191"/>
      <c r="VCO66" s="186"/>
      <c r="VCP66" s="186"/>
      <c r="VCQ66" s="186"/>
      <c r="VCR66" s="189"/>
      <c r="VCS66" s="186"/>
      <c r="VCT66" s="186"/>
      <c r="VCU66" s="189"/>
      <c r="VCV66" s="189"/>
      <c r="VCW66" s="189"/>
      <c r="VCX66" s="192"/>
      <c r="VCY66" s="188"/>
      <c r="VCZ66" s="193"/>
      <c r="VDA66" s="183"/>
      <c r="VDB66" s="184"/>
      <c r="VDC66" s="185"/>
      <c r="VDD66" s="186"/>
      <c r="VDE66" s="186"/>
      <c r="VDF66" s="186"/>
      <c r="VDG66" s="186"/>
      <c r="VDH66" s="186"/>
      <c r="VDI66" s="186"/>
      <c r="VDJ66" s="186"/>
      <c r="VDK66" s="187"/>
      <c r="VDL66" s="188"/>
      <c r="VDM66" s="186"/>
      <c r="VDN66" s="189"/>
      <c r="VDO66" s="186"/>
      <c r="VDP66" s="186"/>
      <c r="VDQ66" s="186"/>
      <c r="VDR66" s="186"/>
      <c r="VDS66" s="186"/>
      <c r="VDT66" s="186"/>
      <c r="VDU66" s="187"/>
      <c r="VDV66" s="190"/>
      <c r="VDW66" s="186"/>
      <c r="VDX66" s="186"/>
      <c r="VDY66" s="186"/>
      <c r="VDZ66" s="186"/>
      <c r="VEA66" s="191"/>
      <c r="VEB66" s="186"/>
      <c r="VEC66" s="186"/>
      <c r="VED66" s="186"/>
      <c r="VEE66" s="189"/>
      <c r="VEF66" s="186"/>
      <c r="VEG66" s="186"/>
      <c r="VEH66" s="189"/>
      <c r="VEI66" s="189"/>
      <c r="VEJ66" s="189"/>
      <c r="VEK66" s="192"/>
      <c r="VEL66" s="188"/>
      <c r="VEM66" s="193"/>
      <c r="VEN66" s="183"/>
      <c r="VEO66" s="184"/>
      <c r="VEP66" s="185"/>
      <c r="VEQ66" s="186"/>
      <c r="VER66" s="186"/>
      <c r="VES66" s="186"/>
      <c r="VET66" s="186"/>
      <c r="VEU66" s="186"/>
      <c r="VEV66" s="186"/>
      <c r="VEW66" s="186"/>
      <c r="VEX66" s="187"/>
      <c r="VEY66" s="188"/>
      <c r="VEZ66" s="186"/>
      <c r="VFA66" s="189"/>
      <c r="VFB66" s="186"/>
      <c r="VFC66" s="186"/>
      <c r="VFD66" s="186"/>
      <c r="VFE66" s="186"/>
      <c r="VFF66" s="186"/>
      <c r="VFG66" s="186"/>
      <c r="VFH66" s="187"/>
      <c r="VFI66" s="190"/>
      <c r="VFJ66" s="186"/>
      <c r="VFK66" s="186"/>
      <c r="VFL66" s="186"/>
      <c r="VFM66" s="186"/>
      <c r="VFN66" s="191"/>
      <c r="VFO66" s="186"/>
      <c r="VFP66" s="186"/>
      <c r="VFQ66" s="186"/>
      <c r="VFR66" s="189"/>
      <c r="VFS66" s="186"/>
      <c r="VFT66" s="186"/>
      <c r="VFU66" s="189"/>
      <c r="VFV66" s="189"/>
      <c r="VFW66" s="189"/>
      <c r="VFX66" s="192"/>
      <c r="VFY66" s="188"/>
      <c r="VFZ66" s="193"/>
      <c r="VGA66" s="183"/>
      <c r="VGB66" s="184"/>
      <c r="VGC66" s="185"/>
      <c r="VGD66" s="186"/>
      <c r="VGE66" s="186"/>
      <c r="VGF66" s="186"/>
      <c r="VGG66" s="186"/>
      <c r="VGH66" s="186"/>
      <c r="VGI66" s="186"/>
      <c r="VGJ66" s="186"/>
      <c r="VGK66" s="187"/>
      <c r="VGL66" s="188"/>
      <c r="VGM66" s="186"/>
      <c r="VGN66" s="189"/>
      <c r="VGO66" s="186"/>
      <c r="VGP66" s="186"/>
      <c r="VGQ66" s="186"/>
      <c r="VGR66" s="186"/>
      <c r="VGS66" s="186"/>
      <c r="VGT66" s="186"/>
      <c r="VGU66" s="187"/>
      <c r="VGV66" s="190"/>
      <c r="VGW66" s="186"/>
      <c r="VGX66" s="186"/>
      <c r="VGY66" s="186"/>
      <c r="VGZ66" s="186"/>
      <c r="VHA66" s="191"/>
      <c r="VHB66" s="186"/>
      <c r="VHC66" s="186"/>
      <c r="VHD66" s="186"/>
      <c r="VHE66" s="189"/>
      <c r="VHF66" s="186"/>
      <c r="VHG66" s="186"/>
      <c r="VHH66" s="189"/>
      <c r="VHI66" s="189"/>
      <c r="VHJ66" s="189"/>
      <c r="VHK66" s="192"/>
      <c r="VHL66" s="188"/>
      <c r="VHM66" s="193"/>
      <c r="VHN66" s="183"/>
      <c r="VHO66" s="184"/>
      <c r="VHP66" s="185"/>
      <c r="VHQ66" s="186"/>
      <c r="VHR66" s="186"/>
      <c r="VHS66" s="186"/>
      <c r="VHT66" s="186"/>
      <c r="VHU66" s="186"/>
      <c r="VHV66" s="186"/>
      <c r="VHW66" s="186"/>
      <c r="VHX66" s="187"/>
      <c r="VHY66" s="188"/>
      <c r="VHZ66" s="186"/>
      <c r="VIA66" s="189"/>
      <c r="VIB66" s="186"/>
      <c r="VIC66" s="186"/>
      <c r="VID66" s="186"/>
      <c r="VIE66" s="186"/>
      <c r="VIF66" s="186"/>
      <c r="VIG66" s="186"/>
      <c r="VIH66" s="187"/>
      <c r="VII66" s="190"/>
      <c r="VIJ66" s="186"/>
      <c r="VIK66" s="186"/>
      <c r="VIL66" s="186"/>
      <c r="VIM66" s="186"/>
      <c r="VIN66" s="191"/>
      <c r="VIO66" s="186"/>
      <c r="VIP66" s="186"/>
      <c r="VIQ66" s="186"/>
      <c r="VIR66" s="189"/>
      <c r="VIS66" s="186"/>
      <c r="VIT66" s="186"/>
      <c r="VIU66" s="189"/>
      <c r="VIV66" s="189"/>
      <c r="VIW66" s="189"/>
      <c r="VIX66" s="192"/>
      <c r="VIY66" s="188"/>
      <c r="VIZ66" s="193"/>
      <c r="VJA66" s="183"/>
      <c r="VJB66" s="184"/>
      <c r="VJC66" s="185"/>
      <c r="VJD66" s="186"/>
      <c r="VJE66" s="186"/>
      <c r="VJF66" s="186"/>
      <c r="VJG66" s="186"/>
      <c r="VJH66" s="186"/>
      <c r="VJI66" s="186"/>
      <c r="VJJ66" s="186"/>
      <c r="VJK66" s="187"/>
      <c r="VJL66" s="188"/>
      <c r="VJM66" s="186"/>
      <c r="VJN66" s="189"/>
      <c r="VJO66" s="186"/>
      <c r="VJP66" s="186"/>
      <c r="VJQ66" s="186"/>
      <c r="VJR66" s="186"/>
      <c r="VJS66" s="186"/>
      <c r="VJT66" s="186"/>
      <c r="VJU66" s="187"/>
      <c r="VJV66" s="190"/>
      <c r="VJW66" s="186"/>
      <c r="VJX66" s="186"/>
      <c r="VJY66" s="186"/>
      <c r="VJZ66" s="186"/>
      <c r="VKA66" s="191"/>
      <c r="VKB66" s="186"/>
      <c r="VKC66" s="186"/>
      <c r="VKD66" s="186"/>
      <c r="VKE66" s="189"/>
      <c r="VKF66" s="186"/>
      <c r="VKG66" s="186"/>
      <c r="VKH66" s="189"/>
      <c r="VKI66" s="189"/>
      <c r="VKJ66" s="189"/>
      <c r="VKK66" s="192"/>
      <c r="VKL66" s="188"/>
      <c r="VKM66" s="193"/>
      <c r="VKN66" s="183"/>
      <c r="VKO66" s="184"/>
      <c r="VKP66" s="185"/>
      <c r="VKQ66" s="186"/>
      <c r="VKR66" s="186"/>
      <c r="VKS66" s="186"/>
      <c r="VKT66" s="186"/>
      <c r="VKU66" s="186"/>
      <c r="VKV66" s="186"/>
      <c r="VKW66" s="186"/>
      <c r="VKX66" s="187"/>
      <c r="VKY66" s="188"/>
      <c r="VKZ66" s="186"/>
      <c r="VLA66" s="189"/>
      <c r="VLB66" s="186"/>
      <c r="VLC66" s="186"/>
      <c r="VLD66" s="186"/>
      <c r="VLE66" s="186"/>
      <c r="VLF66" s="186"/>
      <c r="VLG66" s="186"/>
      <c r="VLH66" s="187"/>
      <c r="VLI66" s="190"/>
      <c r="VLJ66" s="186"/>
      <c r="VLK66" s="186"/>
      <c r="VLL66" s="186"/>
      <c r="VLM66" s="186"/>
      <c r="VLN66" s="191"/>
      <c r="VLO66" s="186"/>
      <c r="VLP66" s="186"/>
      <c r="VLQ66" s="186"/>
      <c r="VLR66" s="189"/>
      <c r="VLS66" s="186"/>
      <c r="VLT66" s="186"/>
      <c r="VLU66" s="189"/>
      <c r="VLV66" s="189"/>
      <c r="VLW66" s="189"/>
      <c r="VLX66" s="192"/>
      <c r="VLY66" s="188"/>
      <c r="VLZ66" s="193"/>
      <c r="VMA66" s="183"/>
      <c r="VMB66" s="184"/>
      <c r="VMC66" s="185"/>
      <c r="VMD66" s="186"/>
      <c r="VME66" s="186"/>
      <c r="VMF66" s="186"/>
      <c r="VMG66" s="186"/>
      <c r="VMH66" s="186"/>
      <c r="VMI66" s="186"/>
      <c r="VMJ66" s="186"/>
      <c r="VMK66" s="187"/>
      <c r="VML66" s="188"/>
      <c r="VMM66" s="186"/>
      <c r="VMN66" s="189"/>
      <c r="VMO66" s="186"/>
      <c r="VMP66" s="186"/>
      <c r="VMQ66" s="186"/>
      <c r="VMR66" s="186"/>
      <c r="VMS66" s="186"/>
      <c r="VMT66" s="186"/>
      <c r="VMU66" s="187"/>
      <c r="VMV66" s="190"/>
      <c r="VMW66" s="186"/>
      <c r="VMX66" s="186"/>
      <c r="VMY66" s="186"/>
      <c r="VMZ66" s="186"/>
      <c r="VNA66" s="191"/>
      <c r="VNB66" s="186"/>
      <c r="VNC66" s="186"/>
      <c r="VND66" s="186"/>
      <c r="VNE66" s="189"/>
      <c r="VNF66" s="186"/>
      <c r="VNG66" s="186"/>
      <c r="VNH66" s="189"/>
      <c r="VNI66" s="189"/>
      <c r="VNJ66" s="189"/>
      <c r="VNK66" s="192"/>
      <c r="VNL66" s="188"/>
      <c r="VNM66" s="193"/>
      <c r="VNN66" s="183"/>
      <c r="VNO66" s="184"/>
      <c r="VNP66" s="185"/>
      <c r="VNQ66" s="186"/>
      <c r="VNR66" s="186"/>
      <c r="VNS66" s="186"/>
      <c r="VNT66" s="186"/>
      <c r="VNU66" s="186"/>
      <c r="VNV66" s="186"/>
      <c r="VNW66" s="186"/>
      <c r="VNX66" s="187"/>
      <c r="VNY66" s="188"/>
      <c r="VNZ66" s="186"/>
      <c r="VOA66" s="189"/>
      <c r="VOB66" s="186"/>
      <c r="VOC66" s="186"/>
      <c r="VOD66" s="186"/>
      <c r="VOE66" s="186"/>
      <c r="VOF66" s="186"/>
      <c r="VOG66" s="186"/>
      <c r="VOH66" s="187"/>
      <c r="VOI66" s="190"/>
      <c r="VOJ66" s="186"/>
      <c r="VOK66" s="186"/>
      <c r="VOL66" s="186"/>
      <c r="VOM66" s="186"/>
      <c r="VON66" s="191"/>
      <c r="VOO66" s="186"/>
      <c r="VOP66" s="186"/>
      <c r="VOQ66" s="186"/>
      <c r="VOR66" s="189"/>
      <c r="VOS66" s="186"/>
      <c r="VOT66" s="186"/>
      <c r="VOU66" s="189"/>
      <c r="VOV66" s="189"/>
      <c r="VOW66" s="189"/>
      <c r="VOX66" s="192"/>
      <c r="VOY66" s="188"/>
      <c r="VOZ66" s="193"/>
      <c r="VPA66" s="183"/>
      <c r="VPB66" s="184"/>
      <c r="VPC66" s="185"/>
      <c r="VPD66" s="186"/>
      <c r="VPE66" s="186"/>
      <c r="VPF66" s="186"/>
      <c r="VPG66" s="186"/>
      <c r="VPH66" s="186"/>
      <c r="VPI66" s="186"/>
      <c r="VPJ66" s="186"/>
      <c r="VPK66" s="187"/>
      <c r="VPL66" s="188"/>
      <c r="VPM66" s="186"/>
      <c r="VPN66" s="189"/>
      <c r="VPO66" s="186"/>
      <c r="VPP66" s="186"/>
      <c r="VPQ66" s="186"/>
      <c r="VPR66" s="186"/>
      <c r="VPS66" s="186"/>
      <c r="VPT66" s="186"/>
      <c r="VPU66" s="187"/>
      <c r="VPV66" s="190"/>
      <c r="VPW66" s="186"/>
      <c r="VPX66" s="186"/>
      <c r="VPY66" s="186"/>
      <c r="VPZ66" s="186"/>
      <c r="VQA66" s="191"/>
      <c r="VQB66" s="186"/>
      <c r="VQC66" s="186"/>
      <c r="VQD66" s="186"/>
      <c r="VQE66" s="189"/>
      <c r="VQF66" s="186"/>
      <c r="VQG66" s="186"/>
      <c r="VQH66" s="189"/>
      <c r="VQI66" s="189"/>
      <c r="VQJ66" s="189"/>
      <c r="VQK66" s="192"/>
      <c r="VQL66" s="188"/>
      <c r="VQM66" s="193"/>
      <c r="VQN66" s="183"/>
      <c r="VQO66" s="184"/>
      <c r="VQP66" s="185"/>
      <c r="VQQ66" s="186"/>
      <c r="VQR66" s="186"/>
      <c r="VQS66" s="186"/>
      <c r="VQT66" s="186"/>
      <c r="VQU66" s="186"/>
      <c r="VQV66" s="186"/>
      <c r="VQW66" s="186"/>
      <c r="VQX66" s="187"/>
      <c r="VQY66" s="188"/>
      <c r="VQZ66" s="186"/>
      <c r="VRA66" s="189"/>
      <c r="VRB66" s="186"/>
      <c r="VRC66" s="186"/>
      <c r="VRD66" s="186"/>
      <c r="VRE66" s="186"/>
      <c r="VRF66" s="186"/>
      <c r="VRG66" s="186"/>
      <c r="VRH66" s="187"/>
      <c r="VRI66" s="190"/>
      <c r="VRJ66" s="186"/>
      <c r="VRK66" s="186"/>
      <c r="VRL66" s="186"/>
      <c r="VRM66" s="186"/>
      <c r="VRN66" s="191"/>
      <c r="VRO66" s="186"/>
      <c r="VRP66" s="186"/>
      <c r="VRQ66" s="186"/>
      <c r="VRR66" s="189"/>
      <c r="VRS66" s="186"/>
      <c r="VRT66" s="186"/>
      <c r="VRU66" s="189"/>
      <c r="VRV66" s="189"/>
      <c r="VRW66" s="189"/>
      <c r="VRX66" s="192"/>
      <c r="VRY66" s="188"/>
      <c r="VRZ66" s="193"/>
      <c r="VSA66" s="183"/>
      <c r="VSB66" s="184"/>
      <c r="VSC66" s="185"/>
      <c r="VSD66" s="186"/>
      <c r="VSE66" s="186"/>
      <c r="VSF66" s="186"/>
      <c r="VSG66" s="186"/>
      <c r="VSH66" s="186"/>
      <c r="VSI66" s="186"/>
      <c r="VSJ66" s="186"/>
      <c r="VSK66" s="187"/>
      <c r="VSL66" s="188"/>
      <c r="VSM66" s="186"/>
      <c r="VSN66" s="189"/>
      <c r="VSO66" s="186"/>
      <c r="VSP66" s="186"/>
      <c r="VSQ66" s="186"/>
      <c r="VSR66" s="186"/>
      <c r="VSS66" s="186"/>
      <c r="VST66" s="186"/>
      <c r="VSU66" s="187"/>
      <c r="VSV66" s="190"/>
      <c r="VSW66" s="186"/>
      <c r="VSX66" s="186"/>
      <c r="VSY66" s="186"/>
      <c r="VSZ66" s="186"/>
      <c r="VTA66" s="191"/>
      <c r="VTB66" s="186"/>
      <c r="VTC66" s="186"/>
      <c r="VTD66" s="186"/>
      <c r="VTE66" s="189"/>
      <c r="VTF66" s="186"/>
      <c r="VTG66" s="186"/>
      <c r="VTH66" s="189"/>
      <c r="VTI66" s="189"/>
      <c r="VTJ66" s="189"/>
      <c r="VTK66" s="192"/>
      <c r="VTL66" s="188"/>
      <c r="VTM66" s="193"/>
      <c r="VTN66" s="183"/>
      <c r="VTO66" s="184"/>
      <c r="VTP66" s="185"/>
      <c r="VTQ66" s="186"/>
      <c r="VTR66" s="186"/>
      <c r="VTS66" s="186"/>
      <c r="VTT66" s="186"/>
      <c r="VTU66" s="186"/>
      <c r="VTV66" s="186"/>
      <c r="VTW66" s="186"/>
      <c r="VTX66" s="187"/>
      <c r="VTY66" s="188"/>
      <c r="VTZ66" s="186"/>
      <c r="VUA66" s="189"/>
      <c r="VUB66" s="186"/>
      <c r="VUC66" s="186"/>
      <c r="VUD66" s="186"/>
      <c r="VUE66" s="186"/>
      <c r="VUF66" s="186"/>
      <c r="VUG66" s="186"/>
      <c r="VUH66" s="187"/>
      <c r="VUI66" s="190"/>
      <c r="VUJ66" s="186"/>
      <c r="VUK66" s="186"/>
      <c r="VUL66" s="186"/>
      <c r="VUM66" s="186"/>
      <c r="VUN66" s="191"/>
      <c r="VUO66" s="186"/>
      <c r="VUP66" s="186"/>
      <c r="VUQ66" s="186"/>
      <c r="VUR66" s="189"/>
      <c r="VUS66" s="186"/>
      <c r="VUT66" s="186"/>
      <c r="VUU66" s="189"/>
      <c r="VUV66" s="189"/>
      <c r="VUW66" s="189"/>
      <c r="VUX66" s="192"/>
      <c r="VUY66" s="188"/>
      <c r="VUZ66" s="193"/>
      <c r="VVA66" s="183"/>
      <c r="VVB66" s="184"/>
      <c r="VVC66" s="185"/>
      <c r="VVD66" s="186"/>
      <c r="VVE66" s="186"/>
      <c r="VVF66" s="186"/>
      <c r="VVG66" s="186"/>
      <c r="VVH66" s="186"/>
      <c r="VVI66" s="186"/>
      <c r="VVJ66" s="186"/>
      <c r="VVK66" s="187"/>
      <c r="VVL66" s="188"/>
      <c r="VVM66" s="186"/>
      <c r="VVN66" s="189"/>
      <c r="VVO66" s="186"/>
      <c r="VVP66" s="186"/>
      <c r="VVQ66" s="186"/>
      <c r="VVR66" s="186"/>
      <c r="VVS66" s="186"/>
      <c r="VVT66" s="186"/>
      <c r="VVU66" s="187"/>
      <c r="VVV66" s="190"/>
      <c r="VVW66" s="186"/>
      <c r="VVX66" s="186"/>
      <c r="VVY66" s="186"/>
      <c r="VVZ66" s="186"/>
      <c r="VWA66" s="191"/>
      <c r="VWB66" s="186"/>
      <c r="VWC66" s="186"/>
      <c r="VWD66" s="186"/>
      <c r="VWE66" s="189"/>
      <c r="VWF66" s="186"/>
      <c r="VWG66" s="186"/>
      <c r="VWH66" s="189"/>
      <c r="VWI66" s="189"/>
      <c r="VWJ66" s="189"/>
      <c r="VWK66" s="192"/>
      <c r="VWL66" s="188"/>
      <c r="VWM66" s="193"/>
      <c r="VWN66" s="183"/>
      <c r="VWO66" s="184"/>
      <c r="VWP66" s="185"/>
      <c r="VWQ66" s="186"/>
      <c r="VWR66" s="186"/>
      <c r="VWS66" s="186"/>
      <c r="VWT66" s="186"/>
      <c r="VWU66" s="186"/>
      <c r="VWV66" s="186"/>
      <c r="VWW66" s="186"/>
      <c r="VWX66" s="187"/>
      <c r="VWY66" s="188"/>
      <c r="VWZ66" s="186"/>
      <c r="VXA66" s="189"/>
      <c r="VXB66" s="186"/>
      <c r="VXC66" s="186"/>
      <c r="VXD66" s="186"/>
      <c r="VXE66" s="186"/>
      <c r="VXF66" s="186"/>
      <c r="VXG66" s="186"/>
      <c r="VXH66" s="187"/>
      <c r="VXI66" s="190"/>
      <c r="VXJ66" s="186"/>
      <c r="VXK66" s="186"/>
      <c r="VXL66" s="186"/>
      <c r="VXM66" s="186"/>
      <c r="VXN66" s="191"/>
      <c r="VXO66" s="186"/>
      <c r="VXP66" s="186"/>
      <c r="VXQ66" s="186"/>
      <c r="VXR66" s="189"/>
      <c r="VXS66" s="186"/>
      <c r="VXT66" s="186"/>
      <c r="VXU66" s="189"/>
      <c r="VXV66" s="189"/>
      <c r="VXW66" s="189"/>
      <c r="VXX66" s="192"/>
      <c r="VXY66" s="188"/>
      <c r="VXZ66" s="193"/>
      <c r="VYA66" s="183"/>
      <c r="VYB66" s="184"/>
      <c r="VYC66" s="185"/>
      <c r="VYD66" s="186"/>
      <c r="VYE66" s="186"/>
      <c r="VYF66" s="186"/>
      <c r="VYG66" s="186"/>
      <c r="VYH66" s="186"/>
      <c r="VYI66" s="186"/>
      <c r="VYJ66" s="186"/>
      <c r="VYK66" s="187"/>
      <c r="VYL66" s="188"/>
      <c r="VYM66" s="186"/>
      <c r="VYN66" s="189"/>
      <c r="VYO66" s="186"/>
      <c r="VYP66" s="186"/>
      <c r="VYQ66" s="186"/>
      <c r="VYR66" s="186"/>
      <c r="VYS66" s="186"/>
      <c r="VYT66" s="186"/>
      <c r="VYU66" s="187"/>
      <c r="VYV66" s="190"/>
      <c r="VYW66" s="186"/>
      <c r="VYX66" s="186"/>
      <c r="VYY66" s="186"/>
      <c r="VYZ66" s="186"/>
      <c r="VZA66" s="191"/>
      <c r="VZB66" s="186"/>
      <c r="VZC66" s="186"/>
      <c r="VZD66" s="186"/>
      <c r="VZE66" s="189"/>
      <c r="VZF66" s="186"/>
      <c r="VZG66" s="186"/>
      <c r="VZH66" s="189"/>
      <c r="VZI66" s="189"/>
      <c r="VZJ66" s="189"/>
      <c r="VZK66" s="192"/>
      <c r="VZL66" s="188"/>
      <c r="VZM66" s="193"/>
      <c r="VZN66" s="183"/>
      <c r="VZO66" s="184"/>
      <c r="VZP66" s="185"/>
      <c r="VZQ66" s="186"/>
      <c r="VZR66" s="186"/>
      <c r="VZS66" s="186"/>
      <c r="VZT66" s="186"/>
      <c r="VZU66" s="186"/>
      <c r="VZV66" s="186"/>
      <c r="VZW66" s="186"/>
      <c r="VZX66" s="187"/>
      <c r="VZY66" s="188"/>
      <c r="VZZ66" s="186"/>
      <c r="WAA66" s="189"/>
      <c r="WAB66" s="186"/>
      <c r="WAC66" s="186"/>
      <c r="WAD66" s="186"/>
      <c r="WAE66" s="186"/>
      <c r="WAF66" s="186"/>
      <c r="WAG66" s="186"/>
      <c r="WAH66" s="187"/>
      <c r="WAI66" s="190"/>
      <c r="WAJ66" s="186"/>
      <c r="WAK66" s="186"/>
      <c r="WAL66" s="186"/>
      <c r="WAM66" s="186"/>
      <c r="WAN66" s="191"/>
      <c r="WAO66" s="186"/>
      <c r="WAP66" s="186"/>
      <c r="WAQ66" s="186"/>
      <c r="WAR66" s="189"/>
      <c r="WAS66" s="186"/>
      <c r="WAT66" s="186"/>
      <c r="WAU66" s="189"/>
      <c r="WAV66" s="189"/>
      <c r="WAW66" s="189"/>
      <c r="WAX66" s="192"/>
      <c r="WAY66" s="188"/>
      <c r="WAZ66" s="193"/>
      <c r="WBA66" s="183"/>
      <c r="WBB66" s="184"/>
      <c r="WBC66" s="185"/>
      <c r="WBD66" s="186"/>
      <c r="WBE66" s="186"/>
      <c r="WBF66" s="186"/>
      <c r="WBG66" s="186"/>
      <c r="WBH66" s="186"/>
      <c r="WBI66" s="186"/>
      <c r="WBJ66" s="186"/>
      <c r="WBK66" s="187"/>
      <c r="WBL66" s="188"/>
      <c r="WBM66" s="186"/>
      <c r="WBN66" s="189"/>
      <c r="WBO66" s="186"/>
      <c r="WBP66" s="186"/>
      <c r="WBQ66" s="186"/>
      <c r="WBR66" s="186"/>
      <c r="WBS66" s="186"/>
      <c r="WBT66" s="186"/>
      <c r="WBU66" s="187"/>
      <c r="WBV66" s="190"/>
      <c r="WBW66" s="186"/>
      <c r="WBX66" s="186"/>
      <c r="WBY66" s="186"/>
      <c r="WBZ66" s="186"/>
      <c r="WCA66" s="191"/>
      <c r="WCB66" s="186"/>
      <c r="WCC66" s="186"/>
      <c r="WCD66" s="186"/>
      <c r="WCE66" s="189"/>
      <c r="WCF66" s="186"/>
      <c r="WCG66" s="186"/>
      <c r="WCH66" s="189"/>
      <c r="WCI66" s="189"/>
      <c r="WCJ66" s="189"/>
      <c r="WCK66" s="192"/>
      <c r="WCL66" s="188"/>
      <c r="WCM66" s="193"/>
      <c r="WCN66" s="183"/>
      <c r="WCO66" s="184"/>
      <c r="WCP66" s="185"/>
      <c r="WCQ66" s="186"/>
      <c r="WCR66" s="186"/>
      <c r="WCS66" s="186"/>
      <c r="WCT66" s="186"/>
      <c r="WCU66" s="186"/>
      <c r="WCV66" s="186"/>
      <c r="WCW66" s="186"/>
      <c r="WCX66" s="187"/>
      <c r="WCY66" s="188"/>
      <c r="WCZ66" s="186"/>
      <c r="WDA66" s="189"/>
      <c r="WDB66" s="186"/>
      <c r="WDC66" s="186"/>
      <c r="WDD66" s="186"/>
      <c r="WDE66" s="186"/>
      <c r="WDF66" s="186"/>
      <c r="WDG66" s="186"/>
      <c r="WDH66" s="187"/>
      <c r="WDI66" s="190"/>
      <c r="WDJ66" s="186"/>
      <c r="WDK66" s="186"/>
      <c r="WDL66" s="186"/>
      <c r="WDM66" s="186"/>
      <c r="WDN66" s="191"/>
      <c r="WDO66" s="186"/>
      <c r="WDP66" s="186"/>
      <c r="WDQ66" s="186"/>
      <c r="WDR66" s="189"/>
      <c r="WDS66" s="186"/>
      <c r="WDT66" s="186"/>
      <c r="WDU66" s="189"/>
      <c r="WDV66" s="189"/>
      <c r="WDW66" s="189"/>
      <c r="WDX66" s="192"/>
      <c r="WDY66" s="188"/>
      <c r="WDZ66" s="193"/>
      <c r="WEA66" s="183"/>
      <c r="WEB66" s="184"/>
      <c r="WEC66" s="185"/>
      <c r="WED66" s="186"/>
      <c r="WEE66" s="186"/>
      <c r="WEF66" s="186"/>
      <c r="WEG66" s="186"/>
      <c r="WEH66" s="186"/>
      <c r="WEI66" s="186"/>
      <c r="WEJ66" s="186"/>
      <c r="WEK66" s="187"/>
      <c r="WEL66" s="188"/>
      <c r="WEM66" s="186"/>
      <c r="WEN66" s="189"/>
      <c r="WEO66" s="186"/>
      <c r="WEP66" s="186"/>
      <c r="WEQ66" s="186"/>
      <c r="WER66" s="186"/>
      <c r="WES66" s="186"/>
      <c r="WET66" s="186"/>
      <c r="WEU66" s="187"/>
      <c r="WEV66" s="190"/>
      <c r="WEW66" s="186"/>
      <c r="WEX66" s="186"/>
      <c r="WEY66" s="186"/>
      <c r="WEZ66" s="186"/>
      <c r="WFA66" s="191"/>
      <c r="WFB66" s="186"/>
      <c r="WFC66" s="186"/>
      <c r="WFD66" s="186"/>
      <c r="WFE66" s="189"/>
      <c r="WFF66" s="186"/>
      <c r="WFG66" s="186"/>
      <c r="WFH66" s="189"/>
      <c r="WFI66" s="189"/>
      <c r="WFJ66" s="189"/>
      <c r="WFK66" s="192"/>
      <c r="WFL66" s="188"/>
      <c r="WFM66" s="193"/>
      <c r="WFN66" s="183"/>
      <c r="WFO66" s="184"/>
      <c r="WFP66" s="185"/>
      <c r="WFQ66" s="186"/>
      <c r="WFR66" s="186"/>
      <c r="WFS66" s="186"/>
      <c r="WFT66" s="186"/>
      <c r="WFU66" s="186"/>
      <c r="WFV66" s="186"/>
      <c r="WFW66" s="186"/>
      <c r="WFX66" s="187"/>
      <c r="WFY66" s="188"/>
      <c r="WFZ66" s="186"/>
      <c r="WGA66" s="189"/>
      <c r="WGB66" s="186"/>
      <c r="WGC66" s="186"/>
      <c r="WGD66" s="186"/>
      <c r="WGE66" s="186"/>
      <c r="WGF66" s="186"/>
      <c r="WGG66" s="186"/>
      <c r="WGH66" s="187"/>
      <c r="WGI66" s="190"/>
      <c r="WGJ66" s="186"/>
      <c r="WGK66" s="186"/>
      <c r="WGL66" s="186"/>
      <c r="WGM66" s="186"/>
      <c r="WGN66" s="191"/>
      <c r="WGO66" s="186"/>
      <c r="WGP66" s="186"/>
      <c r="WGQ66" s="186"/>
      <c r="WGR66" s="189"/>
      <c r="WGS66" s="186"/>
      <c r="WGT66" s="186"/>
      <c r="WGU66" s="189"/>
      <c r="WGV66" s="189"/>
      <c r="WGW66" s="189"/>
      <c r="WGX66" s="192"/>
      <c r="WGY66" s="188"/>
      <c r="WGZ66" s="193"/>
      <c r="WHA66" s="183"/>
      <c r="WHB66" s="184"/>
      <c r="WHC66" s="185"/>
      <c r="WHD66" s="186"/>
      <c r="WHE66" s="186"/>
      <c r="WHF66" s="186"/>
      <c r="WHG66" s="186"/>
      <c r="WHH66" s="186"/>
      <c r="WHI66" s="186"/>
      <c r="WHJ66" s="186"/>
      <c r="WHK66" s="187"/>
      <c r="WHL66" s="188"/>
      <c r="WHM66" s="186"/>
      <c r="WHN66" s="189"/>
      <c r="WHO66" s="186"/>
      <c r="WHP66" s="186"/>
      <c r="WHQ66" s="186"/>
      <c r="WHR66" s="186"/>
      <c r="WHS66" s="186"/>
      <c r="WHT66" s="186"/>
      <c r="WHU66" s="187"/>
      <c r="WHV66" s="190"/>
      <c r="WHW66" s="186"/>
      <c r="WHX66" s="186"/>
      <c r="WHY66" s="186"/>
      <c r="WHZ66" s="186"/>
      <c r="WIA66" s="191"/>
      <c r="WIB66" s="186"/>
      <c r="WIC66" s="186"/>
      <c r="WID66" s="186"/>
      <c r="WIE66" s="189"/>
      <c r="WIF66" s="186"/>
      <c r="WIG66" s="186"/>
      <c r="WIH66" s="189"/>
      <c r="WII66" s="189"/>
      <c r="WIJ66" s="189"/>
      <c r="WIK66" s="192"/>
      <c r="WIL66" s="188"/>
      <c r="WIM66" s="193"/>
      <c r="WIN66" s="183"/>
      <c r="WIO66" s="184"/>
      <c r="WIP66" s="185"/>
      <c r="WIQ66" s="186"/>
      <c r="WIR66" s="186"/>
      <c r="WIS66" s="186"/>
      <c r="WIT66" s="186"/>
      <c r="WIU66" s="186"/>
      <c r="WIV66" s="186"/>
      <c r="WIW66" s="186"/>
      <c r="WIX66" s="187"/>
      <c r="WIY66" s="188"/>
      <c r="WIZ66" s="186"/>
      <c r="WJA66" s="189"/>
      <c r="WJB66" s="186"/>
      <c r="WJC66" s="186"/>
      <c r="WJD66" s="186"/>
      <c r="WJE66" s="186"/>
      <c r="WJF66" s="186"/>
      <c r="WJG66" s="186"/>
      <c r="WJH66" s="187"/>
      <c r="WJI66" s="190"/>
      <c r="WJJ66" s="186"/>
      <c r="WJK66" s="186"/>
      <c r="WJL66" s="186"/>
      <c r="WJM66" s="186"/>
      <c r="WJN66" s="191"/>
      <c r="WJO66" s="186"/>
      <c r="WJP66" s="186"/>
      <c r="WJQ66" s="186"/>
      <c r="WJR66" s="189"/>
      <c r="WJS66" s="186"/>
      <c r="WJT66" s="186"/>
      <c r="WJU66" s="189"/>
      <c r="WJV66" s="189"/>
      <c r="WJW66" s="189"/>
      <c r="WJX66" s="192"/>
      <c r="WJY66" s="188"/>
      <c r="WJZ66" s="193"/>
      <c r="WKA66" s="183"/>
      <c r="WKB66" s="184"/>
      <c r="WKC66" s="185"/>
      <c r="WKD66" s="186"/>
      <c r="WKE66" s="186"/>
      <c r="WKF66" s="186"/>
      <c r="WKG66" s="186"/>
      <c r="WKH66" s="186"/>
      <c r="WKI66" s="186"/>
      <c r="WKJ66" s="186"/>
      <c r="WKK66" s="187"/>
      <c r="WKL66" s="188"/>
      <c r="WKM66" s="186"/>
      <c r="WKN66" s="189"/>
      <c r="WKO66" s="186"/>
      <c r="WKP66" s="186"/>
      <c r="WKQ66" s="186"/>
      <c r="WKR66" s="186"/>
      <c r="WKS66" s="186"/>
      <c r="WKT66" s="186"/>
      <c r="WKU66" s="187"/>
      <c r="WKV66" s="190"/>
      <c r="WKW66" s="186"/>
      <c r="WKX66" s="186"/>
      <c r="WKY66" s="186"/>
      <c r="WKZ66" s="186"/>
      <c r="WLA66" s="191"/>
      <c r="WLB66" s="186"/>
      <c r="WLC66" s="186"/>
      <c r="WLD66" s="186"/>
      <c r="WLE66" s="189"/>
      <c r="WLF66" s="186"/>
      <c r="WLG66" s="186"/>
      <c r="WLH66" s="189"/>
      <c r="WLI66" s="189"/>
      <c r="WLJ66" s="189"/>
      <c r="WLK66" s="192"/>
      <c r="WLL66" s="188"/>
      <c r="WLM66" s="193"/>
      <c r="WLN66" s="183"/>
      <c r="WLO66" s="184"/>
      <c r="WLP66" s="185"/>
      <c r="WLQ66" s="186"/>
      <c r="WLR66" s="186"/>
      <c r="WLS66" s="186"/>
      <c r="WLT66" s="186"/>
      <c r="WLU66" s="186"/>
      <c r="WLV66" s="186"/>
      <c r="WLW66" s="186"/>
      <c r="WLX66" s="187"/>
      <c r="WLY66" s="188"/>
      <c r="WLZ66" s="186"/>
      <c r="WMA66" s="189"/>
      <c r="WMB66" s="186"/>
      <c r="WMC66" s="186"/>
      <c r="WMD66" s="186"/>
      <c r="WME66" s="186"/>
      <c r="WMF66" s="186"/>
      <c r="WMG66" s="186"/>
      <c r="WMH66" s="187"/>
      <c r="WMI66" s="190"/>
      <c r="WMJ66" s="186"/>
      <c r="WMK66" s="186"/>
      <c r="WML66" s="186"/>
      <c r="WMM66" s="186"/>
      <c r="WMN66" s="191"/>
      <c r="WMO66" s="186"/>
      <c r="WMP66" s="186"/>
      <c r="WMQ66" s="186"/>
      <c r="WMR66" s="189"/>
      <c r="WMS66" s="186"/>
      <c r="WMT66" s="186"/>
      <c r="WMU66" s="189"/>
      <c r="WMV66" s="189"/>
      <c r="WMW66" s="189"/>
      <c r="WMX66" s="192"/>
      <c r="WMY66" s="188"/>
      <c r="WMZ66" s="193"/>
      <c r="WNA66" s="183"/>
      <c r="WNB66" s="184"/>
      <c r="WNC66" s="185"/>
      <c r="WND66" s="186"/>
      <c r="WNE66" s="186"/>
      <c r="WNF66" s="186"/>
      <c r="WNG66" s="186"/>
      <c r="WNH66" s="186"/>
      <c r="WNI66" s="186"/>
      <c r="WNJ66" s="186"/>
      <c r="WNK66" s="187"/>
      <c r="WNL66" s="188"/>
      <c r="WNM66" s="186"/>
      <c r="WNN66" s="189"/>
      <c r="WNO66" s="186"/>
      <c r="WNP66" s="186"/>
      <c r="WNQ66" s="186"/>
      <c r="WNR66" s="186"/>
      <c r="WNS66" s="186"/>
      <c r="WNT66" s="186"/>
      <c r="WNU66" s="187"/>
      <c r="WNV66" s="190"/>
      <c r="WNW66" s="186"/>
      <c r="WNX66" s="186"/>
      <c r="WNY66" s="186"/>
      <c r="WNZ66" s="186"/>
      <c r="WOA66" s="191"/>
      <c r="WOB66" s="186"/>
      <c r="WOC66" s="186"/>
      <c r="WOD66" s="186"/>
      <c r="WOE66" s="189"/>
      <c r="WOF66" s="186"/>
      <c r="WOG66" s="186"/>
      <c r="WOH66" s="189"/>
      <c r="WOI66" s="189"/>
      <c r="WOJ66" s="189"/>
      <c r="WOK66" s="192"/>
      <c r="WOL66" s="188"/>
      <c r="WOM66" s="193"/>
      <c r="WON66" s="183"/>
      <c r="WOO66" s="184"/>
      <c r="WOP66" s="185"/>
      <c r="WOQ66" s="186"/>
      <c r="WOR66" s="186"/>
      <c r="WOS66" s="186"/>
      <c r="WOT66" s="186"/>
      <c r="WOU66" s="186"/>
      <c r="WOV66" s="186"/>
      <c r="WOW66" s="186"/>
      <c r="WOX66" s="187"/>
      <c r="WOY66" s="188"/>
      <c r="WOZ66" s="186"/>
      <c r="WPA66" s="189"/>
      <c r="WPB66" s="186"/>
      <c r="WPC66" s="186"/>
      <c r="WPD66" s="186"/>
      <c r="WPE66" s="186"/>
      <c r="WPF66" s="186"/>
      <c r="WPG66" s="186"/>
      <c r="WPH66" s="187"/>
      <c r="WPI66" s="190"/>
      <c r="WPJ66" s="186"/>
      <c r="WPK66" s="186"/>
      <c r="WPL66" s="186"/>
      <c r="WPM66" s="186"/>
      <c r="WPN66" s="191"/>
      <c r="WPO66" s="186"/>
      <c r="WPP66" s="186"/>
      <c r="WPQ66" s="186"/>
      <c r="WPR66" s="189"/>
      <c r="WPS66" s="186"/>
      <c r="WPT66" s="186"/>
      <c r="WPU66" s="189"/>
      <c r="WPV66" s="189"/>
      <c r="WPW66" s="189"/>
      <c r="WPX66" s="192"/>
      <c r="WPY66" s="188"/>
      <c r="WPZ66" s="193"/>
      <c r="WQA66" s="183"/>
      <c r="WQB66" s="184"/>
      <c r="WQC66" s="185"/>
      <c r="WQD66" s="186"/>
      <c r="WQE66" s="186"/>
      <c r="WQF66" s="186"/>
      <c r="WQG66" s="186"/>
      <c r="WQH66" s="186"/>
      <c r="WQI66" s="186"/>
      <c r="WQJ66" s="186"/>
      <c r="WQK66" s="187"/>
      <c r="WQL66" s="188"/>
      <c r="WQM66" s="186"/>
      <c r="WQN66" s="189"/>
      <c r="WQO66" s="186"/>
      <c r="WQP66" s="186"/>
      <c r="WQQ66" s="186"/>
      <c r="WQR66" s="186"/>
      <c r="WQS66" s="186"/>
      <c r="WQT66" s="186"/>
      <c r="WQU66" s="187"/>
      <c r="WQV66" s="190"/>
      <c r="WQW66" s="186"/>
      <c r="WQX66" s="186"/>
      <c r="WQY66" s="186"/>
      <c r="WQZ66" s="186"/>
      <c r="WRA66" s="191"/>
      <c r="WRB66" s="186"/>
      <c r="WRC66" s="186"/>
      <c r="WRD66" s="186"/>
      <c r="WRE66" s="189"/>
      <c r="WRF66" s="186"/>
      <c r="WRG66" s="186"/>
      <c r="WRH66" s="189"/>
      <c r="WRI66" s="189"/>
      <c r="WRJ66" s="189"/>
      <c r="WRK66" s="192"/>
      <c r="WRL66" s="188"/>
      <c r="WRM66" s="193"/>
      <c r="WRN66" s="183"/>
      <c r="WRO66" s="184"/>
      <c r="WRP66" s="185"/>
      <c r="WRQ66" s="186"/>
      <c r="WRR66" s="186"/>
      <c r="WRS66" s="186"/>
      <c r="WRT66" s="186"/>
      <c r="WRU66" s="186"/>
      <c r="WRV66" s="186"/>
      <c r="WRW66" s="186"/>
      <c r="WRX66" s="187"/>
      <c r="WRY66" s="188"/>
      <c r="WRZ66" s="186"/>
      <c r="WSA66" s="189"/>
      <c r="WSB66" s="186"/>
      <c r="WSC66" s="186"/>
      <c r="WSD66" s="186"/>
      <c r="WSE66" s="186"/>
      <c r="WSF66" s="186"/>
      <c r="WSG66" s="186"/>
      <c r="WSH66" s="187"/>
      <c r="WSI66" s="190"/>
      <c r="WSJ66" s="186"/>
      <c r="WSK66" s="186"/>
      <c r="WSL66" s="186"/>
      <c r="WSM66" s="186"/>
      <c r="WSN66" s="191"/>
      <c r="WSO66" s="186"/>
      <c r="WSP66" s="186"/>
      <c r="WSQ66" s="186"/>
      <c r="WSR66" s="189"/>
      <c r="WSS66" s="186"/>
      <c r="WST66" s="186"/>
      <c r="WSU66" s="189"/>
      <c r="WSV66" s="189"/>
      <c r="WSW66" s="189"/>
      <c r="WSX66" s="192"/>
      <c r="WSY66" s="188"/>
      <c r="WSZ66" s="193"/>
      <c r="WTA66" s="183"/>
      <c r="WTB66" s="184"/>
      <c r="WTC66" s="185"/>
      <c r="WTD66" s="186"/>
      <c r="WTE66" s="186"/>
      <c r="WTF66" s="186"/>
      <c r="WTG66" s="186"/>
      <c r="WTH66" s="186"/>
      <c r="WTI66" s="186"/>
      <c r="WTJ66" s="186"/>
      <c r="WTK66" s="187"/>
      <c r="WTL66" s="188"/>
      <c r="WTM66" s="186"/>
      <c r="WTN66" s="189"/>
      <c r="WTO66" s="186"/>
      <c r="WTP66" s="186"/>
      <c r="WTQ66" s="186"/>
      <c r="WTR66" s="186"/>
      <c r="WTS66" s="186"/>
      <c r="WTT66" s="186"/>
      <c r="WTU66" s="187"/>
      <c r="WTV66" s="190"/>
      <c r="WTW66" s="186"/>
      <c r="WTX66" s="186"/>
      <c r="WTY66" s="186"/>
      <c r="WTZ66" s="186"/>
      <c r="WUA66" s="191"/>
      <c r="WUB66" s="186"/>
      <c r="WUC66" s="186"/>
      <c r="WUD66" s="186"/>
      <c r="WUE66" s="189"/>
      <c r="WUF66" s="186"/>
      <c r="WUG66" s="186"/>
      <c r="WUH66" s="189"/>
      <c r="WUI66" s="189"/>
      <c r="WUJ66" s="189"/>
      <c r="WUK66" s="192"/>
      <c r="WUL66" s="188"/>
      <c r="WUM66" s="193"/>
      <c r="WUN66" s="183"/>
      <c r="WUO66" s="184"/>
      <c r="WUP66" s="185"/>
      <c r="WUQ66" s="186"/>
      <c r="WUR66" s="186"/>
      <c r="WUS66" s="186"/>
      <c r="WUT66" s="186"/>
      <c r="WUU66" s="186"/>
      <c r="WUV66" s="186"/>
      <c r="WUW66" s="186"/>
      <c r="WUX66" s="187"/>
      <c r="WUY66" s="188"/>
      <c r="WUZ66" s="186"/>
      <c r="WVA66" s="189"/>
      <c r="WVB66" s="186"/>
      <c r="WVC66" s="186"/>
      <c r="WVD66" s="186"/>
      <c r="WVE66" s="186"/>
      <c r="WVF66" s="186"/>
      <c r="WVG66" s="186"/>
      <c r="WVH66" s="187"/>
      <c r="WVI66" s="190"/>
      <c r="WVJ66" s="186"/>
      <c r="WVK66" s="186"/>
      <c r="WVL66" s="186"/>
      <c r="WVM66" s="186"/>
      <c r="WVN66" s="191"/>
      <c r="WVO66" s="186"/>
      <c r="WVP66" s="186"/>
      <c r="WVQ66" s="186"/>
      <c r="WVR66" s="189"/>
      <c r="WVS66" s="186"/>
      <c r="WVT66" s="186"/>
      <c r="WVU66" s="189"/>
      <c r="WVV66" s="189"/>
      <c r="WVW66" s="189"/>
      <c r="WVX66" s="192"/>
      <c r="WVY66" s="188"/>
      <c r="WVZ66" s="193"/>
      <c r="WWA66" s="183"/>
      <c r="WWB66" s="184"/>
      <c r="WWC66" s="185"/>
      <c r="WWD66" s="186"/>
      <c r="WWE66" s="186"/>
      <c r="WWF66" s="186"/>
      <c r="WWG66" s="186"/>
      <c r="WWH66" s="186"/>
      <c r="WWI66" s="186"/>
      <c r="WWJ66" s="186"/>
      <c r="WWK66" s="187"/>
      <c r="WWL66" s="188"/>
      <c r="WWM66" s="186"/>
      <c r="WWN66" s="189"/>
      <c r="WWO66" s="186"/>
      <c r="WWP66" s="186"/>
      <c r="WWQ66" s="186"/>
      <c r="WWR66" s="186"/>
      <c r="WWS66" s="186"/>
      <c r="WWT66" s="186"/>
      <c r="WWU66" s="187"/>
      <c r="WWV66" s="190"/>
      <c r="WWW66" s="186"/>
      <c r="WWX66" s="186"/>
      <c r="WWY66" s="186"/>
      <c r="WWZ66" s="186"/>
      <c r="WXA66" s="191"/>
      <c r="WXB66" s="186"/>
      <c r="WXC66" s="186"/>
      <c r="WXD66" s="186"/>
      <c r="WXE66" s="189"/>
      <c r="WXF66" s="186"/>
      <c r="WXG66" s="186"/>
      <c r="WXH66" s="189"/>
      <c r="WXI66" s="189"/>
      <c r="WXJ66" s="189"/>
      <c r="WXK66" s="192"/>
      <c r="WXL66" s="188"/>
      <c r="WXM66" s="193"/>
      <c r="WXN66" s="183"/>
      <c r="WXO66" s="184"/>
      <c r="WXP66" s="185"/>
      <c r="WXQ66" s="186"/>
      <c r="WXR66" s="186"/>
      <c r="WXS66" s="186"/>
      <c r="WXT66" s="186"/>
      <c r="WXU66" s="186"/>
      <c r="WXV66" s="186"/>
      <c r="WXW66" s="186"/>
      <c r="WXX66" s="187"/>
      <c r="WXY66" s="188"/>
      <c r="WXZ66" s="186"/>
      <c r="WYA66" s="189"/>
      <c r="WYB66" s="186"/>
      <c r="WYC66" s="186"/>
      <c r="WYD66" s="186"/>
      <c r="WYE66" s="186"/>
      <c r="WYF66" s="186"/>
      <c r="WYG66" s="186"/>
      <c r="WYH66" s="187"/>
      <c r="WYI66" s="190"/>
      <c r="WYJ66" s="186"/>
      <c r="WYK66" s="186"/>
      <c r="WYL66" s="186"/>
      <c r="WYM66" s="186"/>
      <c r="WYN66" s="191"/>
      <c r="WYO66" s="186"/>
      <c r="WYP66" s="186"/>
      <c r="WYQ66" s="186"/>
      <c r="WYR66" s="189"/>
      <c r="WYS66" s="186"/>
      <c r="WYT66" s="186"/>
      <c r="WYU66" s="189"/>
      <c r="WYV66" s="189"/>
      <c r="WYW66" s="189"/>
      <c r="WYX66" s="192"/>
      <c r="WYY66" s="188"/>
      <c r="WYZ66" s="193"/>
      <c r="WZA66" s="183"/>
      <c r="WZB66" s="184"/>
      <c r="WZC66" s="185"/>
      <c r="WZD66" s="186"/>
      <c r="WZE66" s="186"/>
      <c r="WZF66" s="186"/>
      <c r="WZG66" s="186"/>
      <c r="WZH66" s="186"/>
      <c r="WZI66" s="186"/>
      <c r="WZJ66" s="186"/>
      <c r="WZK66" s="187"/>
      <c r="WZL66" s="188"/>
      <c r="WZM66" s="186"/>
      <c r="WZN66" s="189"/>
      <c r="WZO66" s="186"/>
      <c r="WZP66" s="186"/>
      <c r="WZQ66" s="186"/>
      <c r="WZR66" s="186"/>
      <c r="WZS66" s="186"/>
      <c r="WZT66" s="186"/>
      <c r="WZU66" s="187"/>
      <c r="WZV66" s="190"/>
      <c r="WZW66" s="186"/>
      <c r="WZX66" s="186"/>
      <c r="WZY66" s="186"/>
      <c r="WZZ66" s="186"/>
      <c r="XAA66" s="191"/>
      <c r="XAB66" s="186"/>
      <c r="XAC66" s="186"/>
      <c r="XAD66" s="186"/>
      <c r="XAE66" s="189"/>
      <c r="XAF66" s="186"/>
      <c r="XAG66" s="186"/>
      <c r="XAH66" s="189"/>
      <c r="XAI66" s="189"/>
      <c r="XAJ66" s="189"/>
      <c r="XAK66" s="192"/>
      <c r="XAL66" s="188"/>
      <c r="XAM66" s="193"/>
      <c r="XAN66" s="183"/>
      <c r="XAO66" s="184"/>
      <c r="XAP66" s="185"/>
      <c r="XAQ66" s="186"/>
      <c r="XAR66" s="186"/>
      <c r="XAS66" s="186"/>
      <c r="XAT66" s="186"/>
      <c r="XAU66" s="186"/>
      <c r="XAV66" s="186"/>
      <c r="XAW66" s="186"/>
      <c r="XAX66" s="187"/>
      <c r="XAY66" s="188"/>
      <c r="XAZ66" s="186"/>
      <c r="XBA66" s="189"/>
      <c r="XBB66" s="186"/>
      <c r="XBC66" s="186"/>
      <c r="XBD66" s="186"/>
      <c r="XBE66" s="186"/>
      <c r="XBF66" s="186"/>
      <c r="XBG66" s="186"/>
      <c r="XBH66" s="187"/>
      <c r="XBI66" s="190"/>
      <c r="XBJ66" s="186"/>
      <c r="XBK66" s="186"/>
      <c r="XBL66" s="186"/>
      <c r="XBM66" s="186"/>
      <c r="XBN66" s="191"/>
      <c r="XBO66" s="186"/>
      <c r="XBP66" s="186"/>
      <c r="XBQ66" s="186"/>
      <c r="XBR66" s="189"/>
      <c r="XBS66" s="186"/>
      <c r="XBT66" s="186"/>
      <c r="XBU66" s="189"/>
      <c r="XBV66" s="189"/>
      <c r="XBW66" s="189"/>
      <c r="XBX66" s="192"/>
      <c r="XBY66" s="188"/>
      <c r="XBZ66" s="193"/>
      <c r="XCA66" s="183"/>
      <c r="XCB66" s="184"/>
      <c r="XCC66" s="185"/>
      <c r="XCD66" s="186"/>
      <c r="XCE66" s="186"/>
      <c r="XCF66" s="186"/>
      <c r="XCG66" s="186"/>
      <c r="XCH66" s="186"/>
      <c r="XCI66" s="186"/>
      <c r="XCJ66" s="186"/>
      <c r="XCK66" s="187"/>
      <c r="XCL66" s="188"/>
      <c r="XCM66" s="186"/>
      <c r="XCN66" s="189"/>
      <c r="XCO66" s="186"/>
      <c r="XCP66" s="186"/>
      <c r="XCQ66" s="186"/>
      <c r="XCR66" s="186"/>
      <c r="XCS66" s="186"/>
      <c r="XCT66" s="186"/>
      <c r="XCU66" s="187"/>
      <c r="XCV66" s="190"/>
      <c r="XCW66" s="186"/>
      <c r="XCX66" s="186"/>
      <c r="XCY66" s="186"/>
      <c r="XCZ66" s="186"/>
      <c r="XDA66" s="191"/>
      <c r="XDB66" s="186"/>
      <c r="XDC66" s="186"/>
      <c r="XDD66" s="186"/>
      <c r="XDE66" s="189"/>
      <c r="XDF66" s="186"/>
      <c r="XDG66" s="186"/>
      <c r="XDH66" s="189"/>
      <c r="XDI66" s="189"/>
      <c r="XDJ66" s="189"/>
      <c r="XDK66" s="192"/>
      <c r="XDL66" s="188"/>
      <c r="XDM66" s="193"/>
      <c r="XDN66" s="183"/>
      <c r="XDO66" s="184"/>
      <c r="XDP66" s="185"/>
      <c r="XDQ66" s="186"/>
      <c r="XDR66" s="186"/>
      <c r="XDS66" s="186"/>
      <c r="XDT66" s="186"/>
      <c r="XDU66" s="186"/>
      <c r="XDV66" s="186"/>
      <c r="XDW66" s="186"/>
      <c r="XDX66" s="187"/>
      <c r="XDY66" s="188"/>
      <c r="XDZ66" s="186"/>
      <c r="XEA66" s="189"/>
      <c r="XEB66" s="186"/>
      <c r="XEC66" s="186"/>
      <c r="XED66" s="186"/>
      <c r="XEE66" s="186"/>
      <c r="XEF66" s="186"/>
      <c r="XEG66" s="186"/>
      <c r="XEH66" s="187"/>
      <c r="XEI66" s="190"/>
      <c r="XEJ66" s="186"/>
      <c r="XEK66" s="186"/>
      <c r="XEL66" s="186"/>
      <c r="XEM66" s="186"/>
      <c r="XEN66" s="191"/>
      <c r="XEO66" s="186"/>
      <c r="XEP66" s="186"/>
      <c r="XEQ66" s="186"/>
      <c r="XER66" s="189"/>
      <c r="XES66" s="186"/>
      <c r="XET66" s="186"/>
      <c r="XEU66" s="189"/>
      <c r="XEV66" s="189"/>
      <c r="XEW66" s="189"/>
      <c r="XEX66" s="192"/>
      <c r="XEY66" s="188"/>
      <c r="XEZ66" s="193"/>
      <c r="XFA66" s="183"/>
      <c r="XFB66" s="184"/>
      <c r="XFC66" s="185"/>
      <c r="XFD66" s="186"/>
    </row>
    <row r="67" spans="1:16384" ht="24.95" customHeight="1" x14ac:dyDescent="0.25">
      <c r="B67" s="78">
        <f t="shared" si="2"/>
        <v>59</v>
      </c>
      <c r="C67" s="79" t="s">
        <v>298</v>
      </c>
      <c r="D67" s="80" t="s">
        <v>119</v>
      </c>
      <c r="E67" s="80" t="s">
        <v>120</v>
      </c>
      <c r="F67" s="80" t="s">
        <v>449</v>
      </c>
      <c r="G67" s="80" t="s">
        <v>76</v>
      </c>
      <c r="H67" s="80" t="s">
        <v>13</v>
      </c>
      <c r="I67" s="80" t="s">
        <v>300</v>
      </c>
      <c r="J67" s="80" t="s">
        <v>301</v>
      </c>
      <c r="K67" s="81">
        <v>43609</v>
      </c>
      <c r="L67" s="82" t="s">
        <v>240</v>
      </c>
      <c r="M67" s="80" t="s">
        <v>117</v>
      </c>
      <c r="N67" s="83">
        <v>93132235.200000003</v>
      </c>
      <c r="O67" s="80">
        <v>8</v>
      </c>
      <c r="P67" s="80">
        <v>1</v>
      </c>
      <c r="Q67" s="80" t="s">
        <v>74</v>
      </c>
      <c r="R67" s="80" t="s">
        <v>75</v>
      </c>
      <c r="S67" s="80" t="s">
        <v>74</v>
      </c>
      <c r="T67" s="80" t="s">
        <v>75</v>
      </c>
      <c r="U67" s="81">
        <v>43608</v>
      </c>
      <c r="V67" s="84">
        <v>0.375</v>
      </c>
      <c r="W67" s="80" t="s">
        <v>75</v>
      </c>
      <c r="X67" s="80" t="s">
        <v>75</v>
      </c>
      <c r="Y67" s="80"/>
      <c r="Z67" s="80" t="s">
        <v>75</v>
      </c>
      <c r="AA67" s="173">
        <v>43609</v>
      </c>
      <c r="AB67" s="80">
        <f ca="1">IF(U67="","",IF(AA67="",TODAY()-U67,IF(AA67-U67,AA67-U67,0)))</f>
        <v>1</v>
      </c>
      <c r="AC67" s="80">
        <v>0</v>
      </c>
      <c r="AD67" s="80">
        <v>0</v>
      </c>
      <c r="AE67" s="83">
        <v>0</v>
      </c>
      <c r="AF67" s="80" t="s">
        <v>76</v>
      </c>
      <c r="AG67" s="80">
        <v>8</v>
      </c>
      <c r="AH67" s="83">
        <v>93132235.200000003</v>
      </c>
      <c r="AI67" s="83"/>
      <c r="AJ67" s="83">
        <v>0</v>
      </c>
      <c r="AK67" s="86">
        <f>IF(ISERROR((AJ67*100)/N67/100),"",(AJ67*100)/N67/100)</f>
        <v>0</v>
      </c>
      <c r="AL67" s="82" t="s">
        <v>110</v>
      </c>
      <c r="AM67" s="85" t="s">
        <v>220</v>
      </c>
      <c r="AN67" s="61"/>
    </row>
    <row r="68" spans="1:16384" s="180" customFormat="1" ht="24.95" customHeight="1" x14ac:dyDescent="0.25">
      <c r="A68" s="178"/>
      <c r="B68" s="78">
        <f t="shared" si="2"/>
        <v>60</v>
      </c>
      <c r="C68" s="88" t="s">
        <v>302</v>
      </c>
      <c r="D68" s="80" t="s">
        <v>390</v>
      </c>
      <c r="E68" s="89" t="s">
        <v>331</v>
      </c>
      <c r="F68" s="89" t="s">
        <v>454</v>
      </c>
      <c r="G68" s="89" t="s">
        <v>76</v>
      </c>
      <c r="H68" s="89" t="s">
        <v>8</v>
      </c>
      <c r="I68" s="89" t="s">
        <v>304</v>
      </c>
      <c r="J68" s="89" t="s">
        <v>91</v>
      </c>
      <c r="K68" s="90">
        <v>43615</v>
      </c>
      <c r="L68" s="91" t="s">
        <v>553</v>
      </c>
      <c r="M68" s="89" t="s">
        <v>84</v>
      </c>
      <c r="N68" s="92">
        <v>47837.760000000002</v>
      </c>
      <c r="O68" s="89">
        <v>2</v>
      </c>
      <c r="P68" s="89">
        <v>0</v>
      </c>
      <c r="Q68" s="89" t="s">
        <v>74</v>
      </c>
      <c r="R68" s="89" t="s">
        <v>75</v>
      </c>
      <c r="S68" s="89" t="s">
        <v>74</v>
      </c>
      <c r="T68" s="89" t="s">
        <v>75</v>
      </c>
      <c r="U68" s="90">
        <v>43612</v>
      </c>
      <c r="V68" s="93">
        <v>0.35416666666666702</v>
      </c>
      <c r="W68" s="89" t="s">
        <v>74</v>
      </c>
      <c r="X68" s="89" t="s">
        <v>75</v>
      </c>
      <c r="Y68" s="89" t="s">
        <v>75</v>
      </c>
      <c r="Z68" s="89" t="s">
        <v>75</v>
      </c>
      <c r="AA68" s="174">
        <v>43615</v>
      </c>
      <c r="AB68" s="89">
        <f t="shared" ref="AB68:AB134" ca="1" si="6">IF(U68="","",IF(AA68="",TODAY()-U68,IF(AA68-U68,AA68-U68,0)))</f>
        <v>3</v>
      </c>
      <c r="AC68" s="89">
        <v>0</v>
      </c>
      <c r="AD68" s="89">
        <v>2</v>
      </c>
      <c r="AE68" s="92">
        <v>47837.760000000002</v>
      </c>
      <c r="AF68" s="95" t="s">
        <v>474</v>
      </c>
      <c r="AG68" s="89">
        <v>0</v>
      </c>
      <c r="AH68" s="92">
        <v>0</v>
      </c>
      <c r="AI68" s="92"/>
      <c r="AJ68" s="199" t="str">
        <f>IF(OR(Processos!$H68="Alienação",Processos!$H68="Concessão"),"",(N68-AI68)-(AE68+AH68))</f>
        <v/>
      </c>
      <c r="AK68" s="94">
        <v>0</v>
      </c>
      <c r="AL68" s="91" t="s">
        <v>219</v>
      </c>
      <c r="AM68" s="95" t="s">
        <v>246</v>
      </c>
      <c r="AN68" s="179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8"/>
      <c r="CR68" s="178"/>
      <c r="CS68" s="178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8"/>
      <c r="EN68" s="178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8"/>
      <c r="EZ68" s="178"/>
      <c r="FA68" s="178"/>
      <c r="FB68" s="178"/>
      <c r="FC68" s="178"/>
      <c r="FD68" s="178"/>
      <c r="FE68" s="178"/>
      <c r="FF68" s="178"/>
      <c r="FG68" s="178"/>
      <c r="FH68" s="178"/>
      <c r="FI68" s="178"/>
      <c r="FJ68" s="178"/>
      <c r="FK68" s="178"/>
      <c r="FL68" s="178"/>
      <c r="FM68" s="178"/>
      <c r="FN68" s="178"/>
      <c r="FO68" s="178"/>
      <c r="FP68" s="178"/>
      <c r="FQ68" s="178"/>
      <c r="FR68" s="178"/>
      <c r="FS68" s="178"/>
      <c r="FT68" s="178"/>
      <c r="FU68" s="178"/>
      <c r="FV68" s="178"/>
      <c r="FW68" s="178"/>
      <c r="FX68" s="178"/>
      <c r="FY68" s="178"/>
      <c r="FZ68" s="178"/>
      <c r="GA68" s="178"/>
      <c r="GB68" s="178"/>
      <c r="GC68" s="178"/>
      <c r="GD68" s="178"/>
      <c r="GE68" s="178"/>
      <c r="GF68" s="178"/>
      <c r="GG68" s="178"/>
      <c r="GH68" s="178"/>
      <c r="GI68" s="178"/>
      <c r="GJ68" s="178"/>
      <c r="GK68" s="178"/>
      <c r="GL68" s="178"/>
      <c r="GM68" s="178"/>
      <c r="GN68" s="178"/>
      <c r="GO68" s="178"/>
      <c r="GP68" s="178"/>
      <c r="GQ68" s="178"/>
      <c r="GR68" s="178"/>
      <c r="GS68" s="178"/>
      <c r="GT68" s="178"/>
      <c r="GU68" s="178"/>
      <c r="GV68" s="178"/>
      <c r="GW68" s="178"/>
      <c r="GX68" s="178"/>
      <c r="GY68" s="178"/>
      <c r="GZ68" s="178"/>
      <c r="HA68" s="178"/>
      <c r="HB68" s="178"/>
      <c r="HC68" s="178"/>
      <c r="HD68" s="178"/>
      <c r="HE68" s="178"/>
      <c r="HF68" s="178"/>
      <c r="HG68" s="178"/>
      <c r="HH68" s="178"/>
      <c r="HI68" s="178"/>
      <c r="HJ68" s="178"/>
      <c r="HK68" s="178"/>
      <c r="HL68" s="178"/>
      <c r="HM68" s="178"/>
      <c r="HN68" s="178"/>
      <c r="HO68" s="178"/>
      <c r="HP68" s="178"/>
      <c r="HQ68" s="178"/>
      <c r="HR68" s="178"/>
      <c r="HS68" s="178"/>
      <c r="HT68" s="178"/>
      <c r="HU68" s="178"/>
      <c r="HV68" s="178"/>
      <c r="HW68" s="178"/>
      <c r="HX68" s="178"/>
      <c r="HY68" s="178"/>
      <c r="HZ68" s="178"/>
      <c r="IA68" s="178"/>
      <c r="IB68" s="178"/>
      <c r="IC68" s="178"/>
      <c r="ID68" s="178"/>
      <c r="IE68" s="178"/>
      <c r="IF68" s="178"/>
      <c r="IG68" s="178"/>
      <c r="IH68" s="178"/>
      <c r="II68" s="178"/>
      <c r="IJ68" s="178"/>
      <c r="IK68" s="178"/>
      <c r="IL68" s="178"/>
      <c r="IM68" s="178"/>
      <c r="IN68" s="178"/>
      <c r="IO68" s="178"/>
      <c r="IP68" s="178"/>
      <c r="IQ68" s="178"/>
      <c r="IR68" s="178"/>
      <c r="IS68" s="178"/>
      <c r="IT68" s="178"/>
      <c r="IU68" s="178"/>
      <c r="IV68" s="178"/>
      <c r="IW68" s="178"/>
      <c r="IX68" s="178"/>
      <c r="IY68" s="178"/>
      <c r="IZ68" s="178"/>
      <c r="JA68" s="178"/>
      <c r="JB68" s="178"/>
      <c r="JC68" s="178"/>
      <c r="JD68" s="178"/>
      <c r="JE68" s="178"/>
      <c r="JF68" s="178"/>
      <c r="JG68" s="178"/>
      <c r="JH68" s="178"/>
      <c r="JI68" s="178"/>
      <c r="JJ68" s="178"/>
      <c r="JK68" s="178"/>
      <c r="JL68" s="178"/>
      <c r="JM68" s="178"/>
      <c r="JN68" s="178"/>
      <c r="JO68" s="178"/>
      <c r="JP68" s="178"/>
      <c r="JQ68" s="178"/>
      <c r="JR68" s="178"/>
      <c r="JS68" s="178"/>
      <c r="JT68" s="178"/>
      <c r="JU68" s="178"/>
      <c r="JV68" s="178"/>
      <c r="JW68" s="178"/>
      <c r="JX68" s="178"/>
      <c r="JY68" s="178"/>
      <c r="JZ68" s="178"/>
      <c r="KA68" s="178"/>
      <c r="KB68" s="178"/>
      <c r="KC68" s="178"/>
      <c r="KD68" s="178"/>
      <c r="KE68" s="178"/>
      <c r="KF68" s="178"/>
      <c r="KG68" s="178"/>
      <c r="KH68" s="178"/>
      <c r="KI68" s="178"/>
      <c r="KJ68" s="178"/>
      <c r="KK68" s="178"/>
      <c r="KL68" s="178"/>
      <c r="KM68" s="178"/>
      <c r="KN68" s="178"/>
      <c r="KO68" s="178"/>
      <c r="KP68" s="178"/>
      <c r="KQ68" s="178"/>
      <c r="KR68" s="178"/>
      <c r="KS68" s="178"/>
      <c r="KT68" s="178"/>
      <c r="KU68" s="178"/>
      <c r="KV68" s="178"/>
      <c r="KW68" s="178"/>
      <c r="KX68" s="178"/>
      <c r="KY68" s="178"/>
      <c r="KZ68" s="178"/>
      <c r="LA68" s="178"/>
      <c r="LB68" s="178"/>
      <c r="LC68" s="178"/>
      <c r="LD68" s="178"/>
      <c r="LE68" s="178"/>
      <c r="LF68" s="178"/>
      <c r="LG68" s="178"/>
      <c r="LH68" s="178"/>
      <c r="LI68" s="178"/>
      <c r="LJ68" s="178"/>
      <c r="LK68" s="178"/>
      <c r="LL68" s="178"/>
      <c r="LM68" s="178"/>
      <c r="LN68" s="178"/>
      <c r="LO68" s="178"/>
      <c r="LP68" s="178"/>
      <c r="LQ68" s="178"/>
      <c r="LR68" s="178"/>
      <c r="LS68" s="178"/>
      <c r="LT68" s="178"/>
      <c r="LU68" s="178"/>
      <c r="LV68" s="178"/>
      <c r="LW68" s="178"/>
      <c r="LX68" s="178"/>
      <c r="LY68" s="178"/>
      <c r="LZ68" s="178"/>
      <c r="MA68" s="178"/>
      <c r="MB68" s="178"/>
      <c r="MC68" s="178"/>
      <c r="MD68" s="178"/>
      <c r="ME68" s="178"/>
      <c r="MF68" s="178"/>
      <c r="MG68" s="178"/>
      <c r="MH68" s="178"/>
      <c r="MI68" s="178"/>
      <c r="MJ68" s="178"/>
      <c r="MK68" s="178"/>
      <c r="ML68" s="178"/>
      <c r="MM68" s="178"/>
      <c r="MN68" s="178"/>
      <c r="MO68" s="178"/>
      <c r="MP68" s="178"/>
      <c r="MQ68" s="178"/>
      <c r="MR68" s="178"/>
      <c r="MS68" s="178"/>
      <c r="MT68" s="178"/>
      <c r="MU68" s="178"/>
      <c r="MV68" s="178"/>
      <c r="MW68" s="178"/>
      <c r="MX68" s="178"/>
      <c r="MY68" s="178"/>
      <c r="MZ68" s="178"/>
      <c r="NA68" s="178"/>
      <c r="NB68" s="178"/>
      <c r="NC68" s="178"/>
      <c r="ND68" s="178"/>
      <c r="NE68" s="178"/>
      <c r="NF68" s="178"/>
      <c r="NG68" s="178"/>
      <c r="NH68" s="178"/>
      <c r="NI68" s="178"/>
      <c r="NJ68" s="178"/>
      <c r="NK68" s="178"/>
      <c r="NL68" s="178"/>
      <c r="NM68" s="178"/>
      <c r="NN68" s="178"/>
      <c r="NO68" s="178"/>
      <c r="NP68" s="178"/>
      <c r="NQ68" s="178"/>
      <c r="NR68" s="178"/>
      <c r="NS68" s="178"/>
      <c r="NT68" s="178"/>
      <c r="NU68" s="178"/>
      <c r="NV68" s="178"/>
      <c r="NW68" s="178"/>
      <c r="NX68" s="178"/>
      <c r="NY68" s="178"/>
      <c r="NZ68" s="178"/>
      <c r="OA68" s="178"/>
      <c r="OB68" s="178"/>
      <c r="OC68" s="178"/>
      <c r="OD68" s="178"/>
      <c r="OE68" s="178"/>
      <c r="OF68" s="178"/>
      <c r="OG68" s="178"/>
      <c r="OH68" s="178"/>
      <c r="OI68" s="178"/>
      <c r="OJ68" s="178"/>
      <c r="OK68" s="178"/>
      <c r="OL68" s="178"/>
      <c r="OM68" s="178"/>
      <c r="ON68" s="178"/>
      <c r="OO68" s="178"/>
      <c r="OP68" s="178"/>
      <c r="OQ68" s="178"/>
      <c r="OR68" s="178"/>
      <c r="OS68" s="178"/>
      <c r="OT68" s="178"/>
      <c r="OU68" s="178"/>
      <c r="OV68" s="178"/>
      <c r="OW68" s="178"/>
      <c r="OX68" s="178"/>
      <c r="OY68" s="178"/>
      <c r="OZ68" s="178"/>
      <c r="PA68" s="178"/>
      <c r="PB68" s="178"/>
      <c r="PC68" s="178"/>
      <c r="PD68" s="178"/>
      <c r="PE68" s="178"/>
      <c r="PF68" s="178"/>
      <c r="PG68" s="178"/>
      <c r="PH68" s="178"/>
      <c r="PI68" s="178"/>
      <c r="PJ68" s="178"/>
      <c r="PK68" s="178"/>
      <c r="PL68" s="178"/>
      <c r="PM68" s="178"/>
      <c r="PN68" s="178"/>
      <c r="PO68" s="178"/>
      <c r="PP68" s="178"/>
      <c r="PQ68" s="178"/>
      <c r="PR68" s="178"/>
      <c r="PS68" s="178"/>
      <c r="PT68" s="178"/>
      <c r="PU68" s="178"/>
      <c r="PV68" s="178"/>
      <c r="PW68" s="178"/>
      <c r="PX68" s="178"/>
      <c r="PY68" s="178"/>
      <c r="PZ68" s="178"/>
      <c r="QA68" s="178"/>
      <c r="QB68" s="178"/>
      <c r="QC68" s="178"/>
      <c r="QD68" s="178"/>
      <c r="QE68" s="178"/>
      <c r="QF68" s="178"/>
      <c r="QG68" s="178"/>
      <c r="QH68" s="178"/>
      <c r="QI68" s="178"/>
      <c r="QJ68" s="178"/>
      <c r="QK68" s="178"/>
      <c r="QL68" s="178"/>
      <c r="QM68" s="178"/>
      <c r="QN68" s="178"/>
      <c r="QO68" s="178"/>
      <c r="QP68" s="178"/>
      <c r="QQ68" s="178"/>
      <c r="QR68" s="178"/>
      <c r="QS68" s="178"/>
      <c r="QT68" s="178"/>
      <c r="QU68" s="178"/>
      <c r="QV68" s="178"/>
      <c r="QW68" s="178"/>
      <c r="QX68" s="178"/>
      <c r="QY68" s="178"/>
      <c r="QZ68" s="178"/>
      <c r="RA68" s="178"/>
      <c r="RB68" s="178"/>
      <c r="RC68" s="178"/>
      <c r="RD68" s="178"/>
      <c r="RE68" s="178"/>
      <c r="RF68" s="178"/>
      <c r="RG68" s="178"/>
      <c r="RH68" s="178"/>
      <c r="RI68" s="178"/>
      <c r="RJ68" s="178"/>
      <c r="RK68" s="178"/>
      <c r="RL68" s="178"/>
      <c r="RM68" s="178"/>
      <c r="RN68" s="178"/>
      <c r="RO68" s="178"/>
      <c r="RP68" s="178"/>
      <c r="RQ68" s="178"/>
      <c r="RR68" s="178"/>
      <c r="RS68" s="178"/>
      <c r="RT68" s="178"/>
      <c r="RU68" s="178"/>
      <c r="RV68" s="178"/>
      <c r="RW68" s="178"/>
      <c r="RX68" s="178"/>
      <c r="RY68" s="178"/>
      <c r="RZ68" s="178"/>
      <c r="SA68" s="178"/>
      <c r="SB68" s="178"/>
      <c r="SC68" s="178"/>
      <c r="SD68" s="178"/>
      <c r="SE68" s="178"/>
      <c r="SF68" s="178"/>
      <c r="SG68" s="178"/>
      <c r="SH68" s="178"/>
      <c r="SI68" s="178"/>
      <c r="SJ68" s="178"/>
      <c r="SK68" s="178"/>
      <c r="SL68" s="178"/>
      <c r="SM68" s="178"/>
      <c r="SN68" s="178"/>
      <c r="SO68" s="178"/>
      <c r="SP68" s="178"/>
      <c r="SQ68" s="178"/>
      <c r="SR68" s="178"/>
      <c r="SS68" s="178"/>
      <c r="ST68" s="178"/>
      <c r="SU68" s="178"/>
      <c r="SV68" s="178"/>
      <c r="SW68" s="178"/>
      <c r="SX68" s="178"/>
      <c r="SY68" s="178"/>
      <c r="SZ68" s="178"/>
      <c r="TA68" s="178"/>
      <c r="TB68" s="178"/>
      <c r="TC68" s="178"/>
      <c r="TD68" s="178"/>
      <c r="TE68" s="178"/>
      <c r="TF68" s="178"/>
      <c r="TG68" s="178"/>
      <c r="TH68" s="178"/>
      <c r="TI68" s="178"/>
      <c r="TJ68" s="178"/>
      <c r="TK68" s="178"/>
      <c r="TL68" s="178"/>
      <c r="TM68" s="178"/>
      <c r="TN68" s="178"/>
      <c r="TO68" s="178"/>
      <c r="TP68" s="178"/>
      <c r="TQ68" s="178"/>
      <c r="TR68" s="178"/>
      <c r="TS68" s="178"/>
      <c r="TT68" s="178"/>
      <c r="TU68" s="178"/>
      <c r="TV68" s="178"/>
      <c r="TW68" s="178"/>
      <c r="TX68" s="178"/>
      <c r="TY68" s="178"/>
      <c r="TZ68" s="178"/>
      <c r="UA68" s="178"/>
      <c r="UB68" s="178"/>
      <c r="UC68" s="178"/>
      <c r="UD68" s="178"/>
      <c r="UE68" s="178"/>
      <c r="UF68" s="178"/>
      <c r="UG68" s="178"/>
      <c r="UH68" s="178"/>
      <c r="UI68" s="178"/>
      <c r="UJ68" s="178"/>
      <c r="UK68" s="178"/>
      <c r="UL68" s="178"/>
      <c r="UM68" s="178"/>
      <c r="UN68" s="178"/>
      <c r="UO68" s="178"/>
      <c r="UP68" s="178"/>
      <c r="UQ68" s="178"/>
      <c r="UR68" s="178"/>
      <c r="US68" s="178"/>
      <c r="UT68" s="178"/>
      <c r="UU68" s="178"/>
      <c r="UV68" s="178"/>
      <c r="UW68" s="178"/>
      <c r="UX68" s="178"/>
      <c r="UY68" s="178"/>
      <c r="UZ68" s="178"/>
      <c r="VA68" s="178"/>
      <c r="VB68" s="178"/>
      <c r="VC68" s="178"/>
      <c r="VD68" s="178"/>
      <c r="VE68" s="178"/>
      <c r="VF68" s="178"/>
      <c r="VG68" s="178"/>
      <c r="VH68" s="178"/>
      <c r="VI68" s="178"/>
      <c r="VJ68" s="178"/>
      <c r="VK68" s="178"/>
      <c r="VL68" s="178"/>
      <c r="VM68" s="178"/>
      <c r="VN68" s="178"/>
      <c r="VO68" s="178"/>
      <c r="VP68" s="178"/>
      <c r="VQ68" s="178"/>
      <c r="VR68" s="178"/>
      <c r="VS68" s="178"/>
      <c r="VT68" s="178"/>
      <c r="VU68" s="178"/>
      <c r="VV68" s="178"/>
      <c r="VW68" s="178"/>
      <c r="VX68" s="178"/>
      <c r="VY68" s="178"/>
      <c r="VZ68" s="178"/>
      <c r="WA68" s="178"/>
      <c r="WB68" s="178"/>
      <c r="WC68" s="178"/>
      <c r="WD68" s="178"/>
      <c r="WE68" s="178"/>
      <c r="WF68" s="178"/>
      <c r="WG68" s="178"/>
      <c r="WH68" s="178"/>
      <c r="WI68" s="178"/>
      <c r="WJ68" s="178"/>
      <c r="WK68" s="178"/>
      <c r="WL68" s="178"/>
      <c r="WM68" s="178"/>
      <c r="WN68" s="178"/>
      <c r="WO68" s="178"/>
      <c r="WP68" s="178"/>
      <c r="WQ68" s="178"/>
      <c r="WR68" s="178"/>
      <c r="WS68" s="178"/>
      <c r="WT68" s="178"/>
      <c r="WU68" s="178"/>
      <c r="WV68" s="178"/>
      <c r="WW68" s="178"/>
      <c r="WX68" s="178"/>
      <c r="WY68" s="178"/>
      <c r="WZ68" s="178"/>
      <c r="XA68" s="178"/>
      <c r="XB68" s="178"/>
      <c r="XC68" s="178"/>
      <c r="XD68" s="178"/>
      <c r="XE68" s="178"/>
      <c r="XF68" s="178"/>
      <c r="XG68" s="178"/>
      <c r="XH68" s="178"/>
      <c r="XI68" s="178"/>
      <c r="XJ68" s="178"/>
      <c r="XK68" s="178"/>
      <c r="XL68" s="178"/>
      <c r="XM68" s="178"/>
      <c r="XN68" s="178"/>
      <c r="XO68" s="178"/>
      <c r="XP68" s="178"/>
      <c r="XQ68" s="178"/>
      <c r="XR68" s="178"/>
      <c r="XS68" s="178"/>
      <c r="XT68" s="178"/>
      <c r="XU68" s="178"/>
      <c r="XV68" s="178"/>
      <c r="XW68" s="178"/>
      <c r="XX68" s="178"/>
      <c r="XY68" s="178"/>
      <c r="XZ68" s="178"/>
      <c r="YA68" s="178"/>
      <c r="YB68" s="178"/>
      <c r="YC68" s="178"/>
      <c r="YD68" s="178"/>
      <c r="YE68" s="178"/>
      <c r="YF68" s="178"/>
      <c r="YG68" s="178"/>
      <c r="YH68" s="178"/>
      <c r="YI68" s="178"/>
      <c r="YJ68" s="178"/>
      <c r="YK68" s="178"/>
      <c r="YL68" s="178"/>
      <c r="YM68" s="178"/>
      <c r="YN68" s="178"/>
      <c r="YO68" s="178"/>
      <c r="YP68" s="178"/>
      <c r="YQ68" s="178"/>
      <c r="YR68" s="178"/>
      <c r="YS68" s="178"/>
      <c r="YT68" s="178"/>
      <c r="YU68" s="178"/>
      <c r="YV68" s="178"/>
      <c r="YW68" s="178"/>
      <c r="YX68" s="178"/>
      <c r="YY68" s="178"/>
      <c r="YZ68" s="178"/>
      <c r="ZA68" s="178"/>
      <c r="ZB68" s="178"/>
      <c r="ZC68" s="178"/>
      <c r="ZD68" s="178"/>
      <c r="ZE68" s="178"/>
      <c r="ZF68" s="178"/>
      <c r="ZG68" s="178"/>
      <c r="ZH68" s="178"/>
      <c r="ZI68" s="178"/>
      <c r="ZJ68" s="178"/>
      <c r="ZK68" s="178"/>
      <c r="ZL68" s="178"/>
      <c r="ZM68" s="178"/>
      <c r="ZN68" s="178"/>
      <c r="ZO68" s="178"/>
      <c r="ZP68" s="178"/>
      <c r="ZQ68" s="178"/>
      <c r="ZR68" s="178"/>
      <c r="ZS68" s="178"/>
      <c r="ZT68" s="178"/>
      <c r="ZU68" s="178"/>
      <c r="ZV68" s="178"/>
      <c r="ZW68" s="178"/>
      <c r="ZX68" s="178"/>
      <c r="ZY68" s="178"/>
      <c r="ZZ68" s="178"/>
      <c r="AAA68" s="178"/>
      <c r="AAB68" s="178"/>
      <c r="AAC68" s="178"/>
      <c r="AAD68" s="178"/>
      <c r="AAE68" s="178"/>
      <c r="AAF68" s="178"/>
      <c r="AAG68" s="178"/>
      <c r="AAH68" s="178"/>
      <c r="AAI68" s="178"/>
      <c r="AAJ68" s="178"/>
      <c r="AAK68" s="178"/>
      <c r="AAL68" s="178"/>
      <c r="AAM68" s="178"/>
      <c r="AAN68" s="178"/>
      <c r="AAO68" s="178"/>
      <c r="AAP68" s="178"/>
      <c r="AAQ68" s="178"/>
      <c r="AAR68" s="178"/>
      <c r="AAS68" s="178"/>
      <c r="AAT68" s="178"/>
      <c r="AAU68" s="178"/>
      <c r="AAV68" s="178"/>
      <c r="AAW68" s="178"/>
      <c r="AAX68" s="178"/>
      <c r="AAY68" s="178"/>
      <c r="AAZ68" s="178"/>
      <c r="ABA68" s="178"/>
      <c r="ABB68" s="178"/>
      <c r="ABC68" s="178"/>
      <c r="ABD68" s="178"/>
      <c r="ABE68" s="178"/>
      <c r="ABF68" s="178"/>
      <c r="ABG68" s="178"/>
      <c r="ABH68" s="178"/>
      <c r="ABI68" s="178"/>
      <c r="ABJ68" s="178"/>
      <c r="ABK68" s="178"/>
      <c r="ABL68" s="178"/>
      <c r="ABM68" s="178"/>
      <c r="ABN68" s="178"/>
      <c r="ABO68" s="178"/>
      <c r="ABP68" s="178"/>
      <c r="ABQ68" s="178"/>
      <c r="ABR68" s="178"/>
      <c r="ABS68" s="178"/>
      <c r="ABT68" s="178"/>
      <c r="ABU68" s="178"/>
      <c r="ABV68" s="178"/>
      <c r="ABW68" s="178"/>
      <c r="ABX68" s="178"/>
      <c r="ABY68" s="178"/>
      <c r="ABZ68" s="178"/>
      <c r="ACA68" s="178"/>
      <c r="ACB68" s="178"/>
      <c r="ACC68" s="178"/>
      <c r="ACD68" s="178"/>
      <c r="ACE68" s="178"/>
      <c r="ACF68" s="178"/>
      <c r="ACG68" s="178"/>
      <c r="ACH68" s="178"/>
      <c r="ACI68" s="178"/>
      <c r="ACJ68" s="178"/>
      <c r="ACK68" s="178"/>
      <c r="ACL68" s="178"/>
      <c r="ACM68" s="178"/>
      <c r="ACN68" s="178"/>
      <c r="ACO68" s="178"/>
      <c r="ACP68" s="178"/>
      <c r="ACQ68" s="178"/>
      <c r="ACR68" s="178"/>
      <c r="ACS68" s="178"/>
      <c r="ACT68" s="178"/>
      <c r="ACU68" s="178"/>
      <c r="ACV68" s="178"/>
      <c r="ACW68" s="178"/>
      <c r="ACX68" s="178"/>
      <c r="ACY68" s="178"/>
      <c r="ACZ68" s="178"/>
      <c r="ADA68" s="178"/>
      <c r="ADB68" s="178"/>
      <c r="ADC68" s="178"/>
      <c r="ADD68" s="178"/>
      <c r="ADE68" s="178"/>
      <c r="ADF68" s="178"/>
      <c r="ADG68" s="178"/>
      <c r="ADH68" s="178"/>
      <c r="ADI68" s="178"/>
      <c r="ADJ68" s="178"/>
      <c r="ADK68" s="178"/>
      <c r="ADL68" s="178"/>
      <c r="ADM68" s="178"/>
      <c r="ADN68" s="178"/>
      <c r="ADO68" s="178"/>
      <c r="ADP68" s="178"/>
      <c r="ADQ68" s="178"/>
      <c r="ADR68" s="178"/>
      <c r="ADS68" s="178"/>
      <c r="ADT68" s="178"/>
      <c r="ADU68" s="178"/>
      <c r="ADV68" s="178"/>
      <c r="ADW68" s="178"/>
      <c r="ADX68" s="178"/>
      <c r="ADY68" s="178"/>
      <c r="ADZ68" s="178"/>
      <c r="AEA68" s="178"/>
      <c r="AEB68" s="178"/>
      <c r="AEC68" s="178"/>
      <c r="AED68" s="178"/>
      <c r="AEE68" s="178"/>
      <c r="AEF68" s="178"/>
      <c r="AEG68" s="178"/>
      <c r="AEH68" s="178"/>
      <c r="AEI68" s="178"/>
      <c r="AEJ68" s="178"/>
      <c r="AEK68" s="178"/>
      <c r="AEL68" s="178"/>
      <c r="AEM68" s="178"/>
      <c r="AEN68" s="178"/>
      <c r="AEO68" s="178"/>
      <c r="AEP68" s="178"/>
      <c r="AEQ68" s="178"/>
      <c r="AER68" s="178"/>
      <c r="AES68" s="178"/>
      <c r="AET68" s="178"/>
      <c r="AEU68" s="178"/>
      <c r="AEV68" s="178"/>
      <c r="AEW68" s="178"/>
      <c r="AEX68" s="178"/>
      <c r="AEY68" s="178"/>
      <c r="AEZ68" s="178"/>
      <c r="AFA68" s="178"/>
      <c r="AFB68" s="178"/>
      <c r="AFC68" s="178"/>
      <c r="AFD68" s="178"/>
      <c r="AFE68" s="178"/>
      <c r="AFF68" s="178"/>
      <c r="AFG68" s="178"/>
      <c r="AFH68" s="178"/>
      <c r="AFI68" s="178"/>
      <c r="AFJ68" s="178"/>
      <c r="AFK68" s="178"/>
      <c r="AFL68" s="178"/>
      <c r="AFM68" s="178"/>
      <c r="AFN68" s="178"/>
      <c r="AFO68" s="178"/>
      <c r="AFP68" s="178"/>
      <c r="AFQ68" s="178"/>
      <c r="AFR68" s="178"/>
      <c r="AFS68" s="178"/>
      <c r="AFT68" s="178"/>
      <c r="AFU68" s="178"/>
      <c r="AFV68" s="178"/>
      <c r="AFW68" s="178"/>
      <c r="AFX68" s="178"/>
      <c r="AFY68" s="178"/>
      <c r="AFZ68" s="178"/>
      <c r="AGA68" s="178"/>
      <c r="AGB68" s="178"/>
      <c r="AGC68" s="178"/>
      <c r="AGD68" s="178"/>
      <c r="AGE68" s="178"/>
      <c r="AGF68" s="178"/>
      <c r="AGG68" s="178"/>
      <c r="AGH68" s="178"/>
      <c r="AGI68" s="178"/>
      <c r="AGJ68" s="178"/>
      <c r="AGK68" s="178"/>
      <c r="AGL68" s="178"/>
      <c r="AGM68" s="178"/>
      <c r="AGN68" s="178"/>
      <c r="AGO68" s="178"/>
      <c r="AGP68" s="178"/>
      <c r="AGQ68" s="178"/>
      <c r="AGR68" s="178"/>
      <c r="AGS68" s="178"/>
      <c r="AGT68" s="178"/>
      <c r="AGU68" s="178"/>
      <c r="AGV68" s="178"/>
      <c r="AGW68" s="178"/>
      <c r="AGX68" s="178"/>
      <c r="AGY68" s="178"/>
      <c r="AGZ68" s="178"/>
      <c r="AHA68" s="178"/>
      <c r="AHB68" s="178"/>
      <c r="AHC68" s="178"/>
      <c r="AHD68" s="178"/>
      <c r="AHE68" s="178"/>
      <c r="AHF68" s="178"/>
      <c r="AHG68" s="178"/>
      <c r="AHH68" s="178"/>
      <c r="AHI68" s="178"/>
      <c r="AHJ68" s="178"/>
      <c r="AHK68" s="178"/>
      <c r="AHL68" s="178"/>
      <c r="AHM68" s="178"/>
      <c r="AHN68" s="178"/>
      <c r="AHO68" s="178"/>
      <c r="AHP68" s="178"/>
      <c r="AHQ68" s="178"/>
      <c r="AHR68" s="178"/>
      <c r="AHS68" s="178"/>
      <c r="AHT68" s="178"/>
      <c r="AHU68" s="178"/>
      <c r="AHV68" s="178"/>
      <c r="AHW68" s="178"/>
      <c r="AHX68" s="178"/>
      <c r="AHY68" s="178"/>
      <c r="AHZ68" s="178"/>
      <c r="AIA68" s="178"/>
      <c r="AIB68" s="178"/>
      <c r="AIC68" s="178"/>
      <c r="AID68" s="178"/>
      <c r="AIE68" s="178"/>
      <c r="AIF68" s="178"/>
      <c r="AIG68" s="178"/>
      <c r="AIH68" s="178"/>
      <c r="AII68" s="178"/>
      <c r="AIJ68" s="178"/>
      <c r="AIK68" s="178"/>
      <c r="AIL68" s="178"/>
      <c r="AIM68" s="178"/>
      <c r="AIN68" s="178"/>
      <c r="AIO68" s="178"/>
      <c r="AIP68" s="178"/>
      <c r="AIQ68" s="178"/>
      <c r="AIR68" s="178"/>
      <c r="AIS68" s="178"/>
      <c r="AIT68" s="178"/>
      <c r="AIU68" s="178"/>
      <c r="AIV68" s="178"/>
      <c r="AIW68" s="178"/>
      <c r="AIX68" s="178"/>
      <c r="AIY68" s="178"/>
      <c r="AIZ68" s="178"/>
      <c r="AJA68" s="178"/>
      <c r="AJB68" s="178"/>
      <c r="AJC68" s="178"/>
      <c r="AJD68" s="178"/>
      <c r="AJE68" s="178"/>
      <c r="AJF68" s="178"/>
      <c r="AJG68" s="178"/>
      <c r="AJH68" s="178"/>
      <c r="AJI68" s="178"/>
      <c r="AJJ68" s="178"/>
      <c r="AJK68" s="178"/>
      <c r="AJL68" s="178"/>
      <c r="AJM68" s="178"/>
      <c r="AJN68" s="178"/>
      <c r="AJO68" s="178"/>
      <c r="AJP68" s="178"/>
      <c r="AJQ68" s="178"/>
      <c r="AJR68" s="178"/>
      <c r="AJS68" s="178"/>
      <c r="AJT68" s="178"/>
      <c r="AJU68" s="178"/>
      <c r="AJV68" s="178"/>
      <c r="AJW68" s="178"/>
      <c r="AJX68" s="178"/>
      <c r="AJY68" s="178"/>
      <c r="AJZ68" s="178"/>
      <c r="AKA68" s="178"/>
      <c r="AKB68" s="178"/>
      <c r="AKC68" s="178"/>
      <c r="AKD68" s="178"/>
      <c r="AKE68" s="178"/>
      <c r="AKF68" s="178"/>
      <c r="AKG68" s="178"/>
      <c r="AKH68" s="178"/>
      <c r="AKI68" s="178"/>
      <c r="AKJ68" s="178"/>
      <c r="AKK68" s="178"/>
      <c r="AKL68" s="178"/>
      <c r="AKM68" s="178"/>
      <c r="AKN68" s="178"/>
      <c r="AKO68" s="178"/>
      <c r="AKP68" s="178"/>
      <c r="AKQ68" s="178"/>
      <c r="AKR68" s="178"/>
      <c r="AKS68" s="178"/>
      <c r="AKT68" s="178"/>
      <c r="AKU68" s="178"/>
      <c r="AKV68" s="178"/>
      <c r="AKW68" s="178"/>
      <c r="AKX68" s="178"/>
      <c r="AKY68" s="178"/>
      <c r="AKZ68" s="178"/>
      <c r="ALA68" s="178"/>
      <c r="ALB68" s="178"/>
      <c r="ALC68" s="178"/>
      <c r="ALD68" s="178"/>
      <c r="ALE68" s="178"/>
      <c r="ALF68" s="178"/>
      <c r="ALG68" s="178"/>
      <c r="ALH68" s="178"/>
      <c r="ALI68" s="178"/>
      <c r="ALJ68" s="178"/>
      <c r="ALK68" s="178"/>
      <c r="ALL68" s="178"/>
      <c r="ALM68" s="178"/>
      <c r="ALN68" s="178"/>
      <c r="ALO68" s="178"/>
      <c r="ALP68" s="178"/>
      <c r="ALQ68" s="178"/>
      <c r="ALR68" s="178"/>
      <c r="ALS68" s="178"/>
      <c r="ALT68" s="178"/>
      <c r="ALU68" s="178"/>
      <c r="ALV68" s="178"/>
      <c r="ALW68" s="178"/>
      <c r="ALX68" s="178"/>
      <c r="ALY68" s="178"/>
      <c r="ALZ68" s="178"/>
      <c r="AMA68" s="178"/>
      <c r="AMB68" s="178"/>
      <c r="AMC68" s="178"/>
      <c r="AMD68" s="178"/>
      <c r="AME68" s="178"/>
      <c r="AMF68" s="178"/>
      <c r="AMG68" s="178"/>
      <c r="AMH68" s="178"/>
    </row>
    <row r="69" spans="1:16384" s="180" customFormat="1" ht="24.95" customHeight="1" x14ac:dyDescent="0.25">
      <c r="A69" s="178"/>
      <c r="B69" s="78">
        <f t="shared" si="2"/>
        <v>61</v>
      </c>
      <c r="C69" s="79" t="s">
        <v>452</v>
      </c>
      <c r="D69" s="80" t="s">
        <v>66</v>
      </c>
      <c r="E69" s="80" t="s">
        <v>67</v>
      </c>
      <c r="F69" s="80" t="s">
        <v>455</v>
      </c>
      <c r="G69" s="80" t="s">
        <v>458</v>
      </c>
      <c r="H69" s="80" t="s">
        <v>9</v>
      </c>
      <c r="I69" s="80" t="s">
        <v>453</v>
      </c>
      <c r="J69" s="80" t="s">
        <v>116</v>
      </c>
      <c r="K69" s="81">
        <v>43627</v>
      </c>
      <c r="L69" s="82" t="s">
        <v>72</v>
      </c>
      <c r="M69" s="80" t="s">
        <v>235</v>
      </c>
      <c r="N69" s="83">
        <v>53434.92</v>
      </c>
      <c r="O69" s="80">
        <v>8</v>
      </c>
      <c r="P69" s="80">
        <v>0</v>
      </c>
      <c r="Q69" s="80" t="s">
        <v>74</v>
      </c>
      <c r="R69" s="80" t="s">
        <v>75</v>
      </c>
      <c r="S69" s="80" t="s">
        <v>74</v>
      </c>
      <c r="T69" s="80" t="s">
        <v>75</v>
      </c>
      <c r="U69" s="81">
        <v>43613</v>
      </c>
      <c r="V69" s="84">
        <v>0.375</v>
      </c>
      <c r="W69" s="80" t="s">
        <v>85</v>
      </c>
      <c r="X69" s="80" t="s">
        <v>74</v>
      </c>
      <c r="Y69" s="80" t="s">
        <v>501</v>
      </c>
      <c r="Z69" s="80" t="s">
        <v>74</v>
      </c>
      <c r="AA69" s="173">
        <v>43627</v>
      </c>
      <c r="AB69" s="80">
        <f ca="1">IF(U69="","",IF(AA69="",TODAY()-U69,IF(AA69-U69,AA69-U69,0)))</f>
        <v>14</v>
      </c>
      <c r="AC69" s="80">
        <v>8</v>
      </c>
      <c r="AD69" s="80">
        <v>0</v>
      </c>
      <c r="AE69" s="83">
        <v>0</v>
      </c>
      <c r="AF69" s="228" t="s">
        <v>76</v>
      </c>
      <c r="AG69" s="80">
        <v>0</v>
      </c>
      <c r="AH69" s="83">
        <v>0</v>
      </c>
      <c r="AI69" s="83">
        <v>27310.68</v>
      </c>
      <c r="AJ69" s="83">
        <f>IF(OR(Processos!$H69="Alienação",Processos!$H69="Concessão"),"",(N69-AI69)-(AE69+AH69))</f>
        <v>26124.239999999998</v>
      </c>
      <c r="AK69" s="86">
        <f>IF(ISERROR((AJ69*100)/N69/100),"",(AJ69*100)/N69/100)</f>
        <v>0.48889827101827799</v>
      </c>
      <c r="AL69" s="82" t="s">
        <v>78</v>
      </c>
      <c r="AM69" s="85"/>
      <c r="AN69" s="179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CS69" s="1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8"/>
      <c r="EN69" s="178"/>
      <c r="EO69" s="178"/>
      <c r="EP69" s="178"/>
      <c r="EQ69" s="178"/>
      <c r="ER69" s="178"/>
      <c r="ES69" s="178"/>
      <c r="ET69" s="178"/>
      <c r="EU69" s="178"/>
      <c r="EV69" s="178"/>
      <c r="EW69" s="178"/>
      <c r="EX69" s="178"/>
      <c r="EY69" s="178"/>
      <c r="EZ69" s="178"/>
      <c r="FA69" s="178"/>
      <c r="FB69" s="178"/>
      <c r="FC69" s="178"/>
      <c r="FD69" s="178"/>
      <c r="FE69" s="178"/>
      <c r="FF69" s="178"/>
      <c r="FG69" s="178"/>
      <c r="FH69" s="178"/>
      <c r="FI69" s="178"/>
      <c r="FJ69" s="178"/>
      <c r="FK69" s="178"/>
      <c r="FL69" s="178"/>
      <c r="FM69" s="178"/>
      <c r="FN69" s="178"/>
      <c r="FO69" s="178"/>
      <c r="FP69" s="178"/>
      <c r="FQ69" s="178"/>
      <c r="FR69" s="178"/>
      <c r="FS69" s="178"/>
      <c r="FT69" s="178"/>
      <c r="FU69" s="178"/>
      <c r="FV69" s="178"/>
      <c r="FW69" s="178"/>
      <c r="FX69" s="178"/>
      <c r="FY69" s="178"/>
      <c r="FZ69" s="178"/>
      <c r="GA69" s="178"/>
      <c r="GB69" s="178"/>
      <c r="GC69" s="178"/>
      <c r="GD69" s="178"/>
      <c r="GE69" s="178"/>
      <c r="GF69" s="178"/>
      <c r="GG69" s="178"/>
      <c r="GH69" s="178"/>
      <c r="GI69" s="178"/>
      <c r="GJ69" s="178"/>
      <c r="GK69" s="178"/>
      <c r="GL69" s="178"/>
      <c r="GM69" s="178"/>
      <c r="GN69" s="178"/>
      <c r="GO69" s="178"/>
      <c r="GP69" s="178"/>
      <c r="GQ69" s="178"/>
      <c r="GR69" s="178"/>
      <c r="GS69" s="178"/>
      <c r="GT69" s="178"/>
      <c r="GU69" s="178"/>
      <c r="GV69" s="178"/>
      <c r="GW69" s="178"/>
      <c r="GX69" s="178"/>
      <c r="GY69" s="178"/>
      <c r="GZ69" s="178"/>
      <c r="HA69" s="178"/>
      <c r="HB69" s="178"/>
      <c r="HC69" s="178"/>
      <c r="HD69" s="178"/>
      <c r="HE69" s="178"/>
      <c r="HF69" s="178"/>
      <c r="HG69" s="178"/>
      <c r="HH69" s="178"/>
      <c r="HI69" s="178"/>
      <c r="HJ69" s="178"/>
      <c r="HK69" s="178"/>
      <c r="HL69" s="178"/>
      <c r="HM69" s="178"/>
      <c r="HN69" s="178"/>
      <c r="HO69" s="178"/>
      <c r="HP69" s="178"/>
      <c r="HQ69" s="178"/>
      <c r="HR69" s="178"/>
      <c r="HS69" s="178"/>
      <c r="HT69" s="178"/>
      <c r="HU69" s="178"/>
      <c r="HV69" s="178"/>
      <c r="HW69" s="178"/>
      <c r="HX69" s="178"/>
      <c r="HY69" s="178"/>
      <c r="HZ69" s="178"/>
      <c r="IA69" s="178"/>
      <c r="IB69" s="178"/>
      <c r="IC69" s="178"/>
      <c r="ID69" s="178"/>
      <c r="IE69" s="178"/>
      <c r="IF69" s="178"/>
      <c r="IG69" s="178"/>
      <c r="IH69" s="178"/>
      <c r="II69" s="178"/>
      <c r="IJ69" s="178"/>
      <c r="IK69" s="178"/>
      <c r="IL69" s="178"/>
      <c r="IM69" s="178"/>
      <c r="IN69" s="178"/>
      <c r="IO69" s="178"/>
      <c r="IP69" s="178"/>
      <c r="IQ69" s="178"/>
      <c r="IR69" s="178"/>
      <c r="IS69" s="178"/>
      <c r="IT69" s="178"/>
      <c r="IU69" s="178"/>
      <c r="IV69" s="178"/>
      <c r="IW69" s="178"/>
      <c r="IX69" s="178"/>
      <c r="IY69" s="178"/>
      <c r="IZ69" s="178"/>
      <c r="JA69" s="178"/>
      <c r="JB69" s="178"/>
      <c r="JC69" s="178"/>
      <c r="JD69" s="178"/>
      <c r="JE69" s="178"/>
      <c r="JF69" s="178"/>
      <c r="JG69" s="178"/>
      <c r="JH69" s="178"/>
      <c r="JI69" s="178"/>
      <c r="JJ69" s="178"/>
      <c r="JK69" s="178"/>
      <c r="JL69" s="178"/>
      <c r="JM69" s="178"/>
      <c r="JN69" s="178"/>
      <c r="JO69" s="178"/>
      <c r="JP69" s="178"/>
      <c r="JQ69" s="178"/>
      <c r="JR69" s="178"/>
      <c r="JS69" s="178"/>
      <c r="JT69" s="178"/>
      <c r="JU69" s="178"/>
      <c r="JV69" s="178"/>
      <c r="JW69" s="178"/>
      <c r="JX69" s="178"/>
      <c r="JY69" s="178"/>
      <c r="JZ69" s="178"/>
      <c r="KA69" s="178"/>
      <c r="KB69" s="178"/>
      <c r="KC69" s="178"/>
      <c r="KD69" s="178"/>
      <c r="KE69" s="178"/>
      <c r="KF69" s="178"/>
      <c r="KG69" s="178"/>
      <c r="KH69" s="178"/>
      <c r="KI69" s="178"/>
      <c r="KJ69" s="178"/>
      <c r="KK69" s="178"/>
      <c r="KL69" s="178"/>
      <c r="KM69" s="178"/>
      <c r="KN69" s="178"/>
      <c r="KO69" s="178"/>
      <c r="KP69" s="178"/>
      <c r="KQ69" s="178"/>
      <c r="KR69" s="178"/>
      <c r="KS69" s="178"/>
      <c r="KT69" s="178"/>
      <c r="KU69" s="178"/>
      <c r="KV69" s="178"/>
      <c r="KW69" s="178"/>
      <c r="KX69" s="178"/>
      <c r="KY69" s="178"/>
      <c r="KZ69" s="178"/>
      <c r="LA69" s="178"/>
      <c r="LB69" s="178"/>
      <c r="LC69" s="178"/>
      <c r="LD69" s="178"/>
      <c r="LE69" s="178"/>
      <c r="LF69" s="178"/>
      <c r="LG69" s="178"/>
      <c r="LH69" s="178"/>
      <c r="LI69" s="178"/>
      <c r="LJ69" s="178"/>
      <c r="LK69" s="178"/>
      <c r="LL69" s="178"/>
      <c r="LM69" s="178"/>
      <c r="LN69" s="178"/>
      <c r="LO69" s="178"/>
      <c r="LP69" s="178"/>
      <c r="LQ69" s="178"/>
      <c r="LR69" s="178"/>
      <c r="LS69" s="178"/>
      <c r="LT69" s="178"/>
      <c r="LU69" s="178"/>
      <c r="LV69" s="178"/>
      <c r="LW69" s="178"/>
      <c r="LX69" s="178"/>
      <c r="LY69" s="178"/>
      <c r="LZ69" s="178"/>
      <c r="MA69" s="178"/>
      <c r="MB69" s="178"/>
      <c r="MC69" s="178"/>
      <c r="MD69" s="178"/>
      <c r="ME69" s="178"/>
      <c r="MF69" s="178"/>
      <c r="MG69" s="178"/>
      <c r="MH69" s="178"/>
      <c r="MI69" s="178"/>
      <c r="MJ69" s="178"/>
      <c r="MK69" s="178"/>
      <c r="ML69" s="178"/>
      <c r="MM69" s="178"/>
      <c r="MN69" s="178"/>
      <c r="MO69" s="178"/>
      <c r="MP69" s="178"/>
      <c r="MQ69" s="178"/>
      <c r="MR69" s="178"/>
      <c r="MS69" s="178"/>
      <c r="MT69" s="178"/>
      <c r="MU69" s="178"/>
      <c r="MV69" s="178"/>
      <c r="MW69" s="178"/>
      <c r="MX69" s="178"/>
      <c r="MY69" s="178"/>
      <c r="MZ69" s="178"/>
      <c r="NA69" s="178"/>
      <c r="NB69" s="178"/>
      <c r="NC69" s="178"/>
      <c r="ND69" s="178"/>
      <c r="NE69" s="178"/>
      <c r="NF69" s="178"/>
      <c r="NG69" s="178"/>
      <c r="NH69" s="178"/>
      <c r="NI69" s="178"/>
      <c r="NJ69" s="178"/>
      <c r="NK69" s="178"/>
      <c r="NL69" s="178"/>
      <c r="NM69" s="178"/>
      <c r="NN69" s="178"/>
      <c r="NO69" s="178"/>
      <c r="NP69" s="178"/>
      <c r="NQ69" s="178"/>
      <c r="NR69" s="178"/>
      <c r="NS69" s="178"/>
      <c r="NT69" s="178"/>
      <c r="NU69" s="178"/>
      <c r="NV69" s="178"/>
      <c r="NW69" s="178"/>
      <c r="NX69" s="178"/>
      <c r="NY69" s="178"/>
      <c r="NZ69" s="178"/>
      <c r="OA69" s="178"/>
      <c r="OB69" s="178"/>
      <c r="OC69" s="178"/>
      <c r="OD69" s="178"/>
      <c r="OE69" s="178"/>
      <c r="OF69" s="178"/>
      <c r="OG69" s="178"/>
      <c r="OH69" s="178"/>
      <c r="OI69" s="178"/>
      <c r="OJ69" s="178"/>
      <c r="OK69" s="178"/>
      <c r="OL69" s="178"/>
      <c r="OM69" s="178"/>
      <c r="ON69" s="178"/>
      <c r="OO69" s="178"/>
      <c r="OP69" s="178"/>
      <c r="OQ69" s="178"/>
      <c r="OR69" s="178"/>
      <c r="OS69" s="178"/>
      <c r="OT69" s="178"/>
      <c r="OU69" s="178"/>
      <c r="OV69" s="178"/>
      <c r="OW69" s="178"/>
      <c r="OX69" s="178"/>
      <c r="OY69" s="178"/>
      <c r="OZ69" s="178"/>
      <c r="PA69" s="178"/>
      <c r="PB69" s="178"/>
      <c r="PC69" s="178"/>
      <c r="PD69" s="178"/>
      <c r="PE69" s="178"/>
      <c r="PF69" s="178"/>
      <c r="PG69" s="178"/>
      <c r="PH69" s="178"/>
      <c r="PI69" s="178"/>
      <c r="PJ69" s="178"/>
      <c r="PK69" s="178"/>
      <c r="PL69" s="178"/>
      <c r="PM69" s="178"/>
      <c r="PN69" s="178"/>
      <c r="PO69" s="178"/>
      <c r="PP69" s="178"/>
      <c r="PQ69" s="178"/>
      <c r="PR69" s="178"/>
      <c r="PS69" s="178"/>
      <c r="PT69" s="178"/>
      <c r="PU69" s="178"/>
      <c r="PV69" s="178"/>
      <c r="PW69" s="178"/>
      <c r="PX69" s="178"/>
      <c r="PY69" s="178"/>
      <c r="PZ69" s="178"/>
      <c r="QA69" s="178"/>
      <c r="QB69" s="178"/>
      <c r="QC69" s="178"/>
      <c r="QD69" s="178"/>
      <c r="QE69" s="178"/>
      <c r="QF69" s="178"/>
      <c r="QG69" s="178"/>
      <c r="QH69" s="178"/>
      <c r="QI69" s="178"/>
      <c r="QJ69" s="178"/>
      <c r="QK69" s="178"/>
      <c r="QL69" s="178"/>
      <c r="QM69" s="178"/>
      <c r="QN69" s="178"/>
      <c r="QO69" s="178"/>
      <c r="QP69" s="178"/>
      <c r="QQ69" s="178"/>
      <c r="QR69" s="178"/>
      <c r="QS69" s="178"/>
      <c r="QT69" s="178"/>
      <c r="QU69" s="178"/>
      <c r="QV69" s="178"/>
      <c r="QW69" s="178"/>
      <c r="QX69" s="178"/>
      <c r="QY69" s="178"/>
      <c r="QZ69" s="178"/>
      <c r="RA69" s="178"/>
      <c r="RB69" s="178"/>
      <c r="RC69" s="178"/>
      <c r="RD69" s="178"/>
      <c r="RE69" s="178"/>
      <c r="RF69" s="178"/>
      <c r="RG69" s="178"/>
      <c r="RH69" s="178"/>
      <c r="RI69" s="178"/>
      <c r="RJ69" s="178"/>
      <c r="RK69" s="178"/>
      <c r="RL69" s="178"/>
      <c r="RM69" s="178"/>
      <c r="RN69" s="178"/>
      <c r="RO69" s="178"/>
      <c r="RP69" s="178"/>
      <c r="RQ69" s="178"/>
      <c r="RR69" s="178"/>
      <c r="RS69" s="178"/>
      <c r="RT69" s="178"/>
      <c r="RU69" s="178"/>
      <c r="RV69" s="178"/>
      <c r="RW69" s="178"/>
      <c r="RX69" s="178"/>
      <c r="RY69" s="178"/>
      <c r="RZ69" s="178"/>
      <c r="SA69" s="178"/>
      <c r="SB69" s="178"/>
      <c r="SC69" s="178"/>
      <c r="SD69" s="178"/>
      <c r="SE69" s="178"/>
      <c r="SF69" s="178"/>
      <c r="SG69" s="178"/>
      <c r="SH69" s="178"/>
      <c r="SI69" s="178"/>
      <c r="SJ69" s="178"/>
      <c r="SK69" s="178"/>
      <c r="SL69" s="178"/>
      <c r="SM69" s="178"/>
      <c r="SN69" s="178"/>
      <c r="SO69" s="178"/>
      <c r="SP69" s="178"/>
      <c r="SQ69" s="178"/>
      <c r="SR69" s="178"/>
      <c r="SS69" s="178"/>
      <c r="ST69" s="178"/>
      <c r="SU69" s="178"/>
      <c r="SV69" s="178"/>
      <c r="SW69" s="178"/>
      <c r="SX69" s="178"/>
      <c r="SY69" s="178"/>
      <c r="SZ69" s="178"/>
      <c r="TA69" s="178"/>
      <c r="TB69" s="178"/>
      <c r="TC69" s="178"/>
      <c r="TD69" s="178"/>
      <c r="TE69" s="178"/>
      <c r="TF69" s="178"/>
      <c r="TG69" s="178"/>
      <c r="TH69" s="178"/>
      <c r="TI69" s="178"/>
      <c r="TJ69" s="178"/>
      <c r="TK69" s="178"/>
      <c r="TL69" s="178"/>
      <c r="TM69" s="178"/>
      <c r="TN69" s="178"/>
      <c r="TO69" s="178"/>
      <c r="TP69" s="178"/>
      <c r="TQ69" s="178"/>
      <c r="TR69" s="178"/>
      <c r="TS69" s="178"/>
      <c r="TT69" s="178"/>
      <c r="TU69" s="178"/>
      <c r="TV69" s="178"/>
      <c r="TW69" s="178"/>
      <c r="TX69" s="178"/>
      <c r="TY69" s="178"/>
      <c r="TZ69" s="178"/>
      <c r="UA69" s="178"/>
      <c r="UB69" s="178"/>
      <c r="UC69" s="178"/>
      <c r="UD69" s="178"/>
      <c r="UE69" s="178"/>
      <c r="UF69" s="178"/>
      <c r="UG69" s="178"/>
      <c r="UH69" s="178"/>
      <c r="UI69" s="178"/>
      <c r="UJ69" s="178"/>
      <c r="UK69" s="178"/>
      <c r="UL69" s="178"/>
      <c r="UM69" s="178"/>
      <c r="UN69" s="178"/>
      <c r="UO69" s="178"/>
      <c r="UP69" s="178"/>
      <c r="UQ69" s="178"/>
      <c r="UR69" s="178"/>
      <c r="US69" s="178"/>
      <c r="UT69" s="178"/>
      <c r="UU69" s="178"/>
      <c r="UV69" s="178"/>
      <c r="UW69" s="178"/>
      <c r="UX69" s="178"/>
      <c r="UY69" s="178"/>
      <c r="UZ69" s="178"/>
      <c r="VA69" s="178"/>
      <c r="VB69" s="178"/>
      <c r="VC69" s="178"/>
      <c r="VD69" s="178"/>
      <c r="VE69" s="178"/>
      <c r="VF69" s="178"/>
      <c r="VG69" s="178"/>
      <c r="VH69" s="178"/>
      <c r="VI69" s="178"/>
      <c r="VJ69" s="178"/>
      <c r="VK69" s="178"/>
      <c r="VL69" s="178"/>
      <c r="VM69" s="178"/>
      <c r="VN69" s="178"/>
      <c r="VO69" s="178"/>
      <c r="VP69" s="178"/>
      <c r="VQ69" s="178"/>
      <c r="VR69" s="178"/>
      <c r="VS69" s="178"/>
      <c r="VT69" s="178"/>
      <c r="VU69" s="178"/>
      <c r="VV69" s="178"/>
      <c r="VW69" s="178"/>
      <c r="VX69" s="178"/>
      <c r="VY69" s="178"/>
      <c r="VZ69" s="178"/>
      <c r="WA69" s="178"/>
      <c r="WB69" s="178"/>
      <c r="WC69" s="178"/>
      <c r="WD69" s="178"/>
      <c r="WE69" s="178"/>
      <c r="WF69" s="178"/>
      <c r="WG69" s="178"/>
      <c r="WH69" s="178"/>
      <c r="WI69" s="178"/>
      <c r="WJ69" s="178"/>
      <c r="WK69" s="178"/>
      <c r="WL69" s="178"/>
      <c r="WM69" s="178"/>
      <c r="WN69" s="178"/>
      <c r="WO69" s="178"/>
      <c r="WP69" s="178"/>
      <c r="WQ69" s="178"/>
      <c r="WR69" s="178"/>
      <c r="WS69" s="178"/>
      <c r="WT69" s="178"/>
      <c r="WU69" s="178"/>
      <c r="WV69" s="178"/>
      <c r="WW69" s="178"/>
      <c r="WX69" s="178"/>
      <c r="WY69" s="178"/>
      <c r="WZ69" s="178"/>
      <c r="XA69" s="178"/>
      <c r="XB69" s="178"/>
      <c r="XC69" s="178"/>
      <c r="XD69" s="178"/>
      <c r="XE69" s="178"/>
      <c r="XF69" s="178"/>
      <c r="XG69" s="178"/>
      <c r="XH69" s="178"/>
      <c r="XI69" s="178"/>
      <c r="XJ69" s="178"/>
      <c r="XK69" s="178"/>
      <c r="XL69" s="178"/>
      <c r="XM69" s="178"/>
      <c r="XN69" s="178"/>
      <c r="XO69" s="178"/>
      <c r="XP69" s="178"/>
      <c r="XQ69" s="178"/>
      <c r="XR69" s="178"/>
      <c r="XS69" s="178"/>
      <c r="XT69" s="178"/>
      <c r="XU69" s="178"/>
      <c r="XV69" s="178"/>
      <c r="XW69" s="178"/>
      <c r="XX69" s="178"/>
      <c r="XY69" s="178"/>
      <c r="XZ69" s="178"/>
      <c r="YA69" s="178"/>
      <c r="YB69" s="178"/>
      <c r="YC69" s="178"/>
      <c r="YD69" s="178"/>
      <c r="YE69" s="178"/>
      <c r="YF69" s="178"/>
      <c r="YG69" s="178"/>
      <c r="YH69" s="178"/>
      <c r="YI69" s="178"/>
      <c r="YJ69" s="178"/>
      <c r="YK69" s="178"/>
      <c r="YL69" s="178"/>
      <c r="YM69" s="178"/>
      <c r="YN69" s="178"/>
      <c r="YO69" s="178"/>
      <c r="YP69" s="178"/>
      <c r="YQ69" s="178"/>
      <c r="YR69" s="178"/>
      <c r="YS69" s="178"/>
      <c r="YT69" s="178"/>
      <c r="YU69" s="178"/>
      <c r="YV69" s="178"/>
      <c r="YW69" s="178"/>
      <c r="YX69" s="178"/>
      <c r="YY69" s="178"/>
      <c r="YZ69" s="178"/>
      <c r="ZA69" s="178"/>
      <c r="ZB69" s="178"/>
      <c r="ZC69" s="178"/>
      <c r="ZD69" s="178"/>
      <c r="ZE69" s="178"/>
      <c r="ZF69" s="178"/>
      <c r="ZG69" s="178"/>
      <c r="ZH69" s="178"/>
      <c r="ZI69" s="178"/>
      <c r="ZJ69" s="178"/>
      <c r="ZK69" s="178"/>
      <c r="ZL69" s="178"/>
      <c r="ZM69" s="178"/>
      <c r="ZN69" s="178"/>
      <c r="ZO69" s="178"/>
      <c r="ZP69" s="178"/>
      <c r="ZQ69" s="178"/>
      <c r="ZR69" s="178"/>
      <c r="ZS69" s="178"/>
      <c r="ZT69" s="178"/>
      <c r="ZU69" s="178"/>
      <c r="ZV69" s="178"/>
      <c r="ZW69" s="178"/>
      <c r="ZX69" s="178"/>
      <c r="ZY69" s="178"/>
      <c r="ZZ69" s="178"/>
      <c r="AAA69" s="178"/>
      <c r="AAB69" s="178"/>
      <c r="AAC69" s="178"/>
      <c r="AAD69" s="178"/>
      <c r="AAE69" s="178"/>
      <c r="AAF69" s="178"/>
      <c r="AAG69" s="178"/>
      <c r="AAH69" s="178"/>
      <c r="AAI69" s="178"/>
      <c r="AAJ69" s="178"/>
      <c r="AAK69" s="178"/>
      <c r="AAL69" s="178"/>
      <c r="AAM69" s="178"/>
      <c r="AAN69" s="178"/>
      <c r="AAO69" s="178"/>
      <c r="AAP69" s="178"/>
      <c r="AAQ69" s="178"/>
      <c r="AAR69" s="178"/>
      <c r="AAS69" s="178"/>
      <c r="AAT69" s="178"/>
      <c r="AAU69" s="178"/>
      <c r="AAV69" s="178"/>
      <c r="AAW69" s="178"/>
      <c r="AAX69" s="178"/>
      <c r="AAY69" s="178"/>
      <c r="AAZ69" s="178"/>
      <c r="ABA69" s="178"/>
      <c r="ABB69" s="178"/>
      <c r="ABC69" s="178"/>
      <c r="ABD69" s="178"/>
      <c r="ABE69" s="178"/>
      <c r="ABF69" s="178"/>
      <c r="ABG69" s="178"/>
      <c r="ABH69" s="178"/>
      <c r="ABI69" s="178"/>
      <c r="ABJ69" s="178"/>
      <c r="ABK69" s="178"/>
      <c r="ABL69" s="178"/>
      <c r="ABM69" s="178"/>
      <c r="ABN69" s="178"/>
      <c r="ABO69" s="178"/>
      <c r="ABP69" s="178"/>
      <c r="ABQ69" s="178"/>
      <c r="ABR69" s="178"/>
      <c r="ABS69" s="178"/>
      <c r="ABT69" s="178"/>
      <c r="ABU69" s="178"/>
      <c r="ABV69" s="178"/>
      <c r="ABW69" s="178"/>
      <c r="ABX69" s="178"/>
      <c r="ABY69" s="178"/>
      <c r="ABZ69" s="178"/>
      <c r="ACA69" s="178"/>
      <c r="ACB69" s="178"/>
      <c r="ACC69" s="178"/>
      <c r="ACD69" s="178"/>
      <c r="ACE69" s="178"/>
      <c r="ACF69" s="178"/>
      <c r="ACG69" s="178"/>
      <c r="ACH69" s="178"/>
      <c r="ACI69" s="178"/>
      <c r="ACJ69" s="178"/>
      <c r="ACK69" s="178"/>
      <c r="ACL69" s="178"/>
      <c r="ACM69" s="178"/>
      <c r="ACN69" s="178"/>
      <c r="ACO69" s="178"/>
      <c r="ACP69" s="178"/>
      <c r="ACQ69" s="178"/>
      <c r="ACR69" s="178"/>
      <c r="ACS69" s="178"/>
      <c r="ACT69" s="178"/>
      <c r="ACU69" s="178"/>
      <c r="ACV69" s="178"/>
      <c r="ACW69" s="178"/>
      <c r="ACX69" s="178"/>
      <c r="ACY69" s="178"/>
      <c r="ACZ69" s="178"/>
      <c r="ADA69" s="178"/>
      <c r="ADB69" s="178"/>
      <c r="ADC69" s="178"/>
      <c r="ADD69" s="178"/>
      <c r="ADE69" s="178"/>
      <c r="ADF69" s="178"/>
      <c r="ADG69" s="178"/>
      <c r="ADH69" s="178"/>
      <c r="ADI69" s="178"/>
      <c r="ADJ69" s="178"/>
      <c r="ADK69" s="178"/>
      <c r="ADL69" s="178"/>
      <c r="ADM69" s="178"/>
      <c r="ADN69" s="178"/>
      <c r="ADO69" s="178"/>
      <c r="ADP69" s="178"/>
      <c r="ADQ69" s="178"/>
      <c r="ADR69" s="178"/>
      <c r="ADS69" s="178"/>
      <c r="ADT69" s="178"/>
      <c r="ADU69" s="178"/>
      <c r="ADV69" s="178"/>
      <c r="ADW69" s="178"/>
      <c r="ADX69" s="178"/>
      <c r="ADY69" s="178"/>
      <c r="ADZ69" s="178"/>
      <c r="AEA69" s="178"/>
      <c r="AEB69" s="178"/>
      <c r="AEC69" s="178"/>
      <c r="AED69" s="178"/>
      <c r="AEE69" s="178"/>
      <c r="AEF69" s="178"/>
      <c r="AEG69" s="178"/>
      <c r="AEH69" s="178"/>
      <c r="AEI69" s="178"/>
      <c r="AEJ69" s="178"/>
      <c r="AEK69" s="178"/>
      <c r="AEL69" s="178"/>
      <c r="AEM69" s="178"/>
      <c r="AEN69" s="178"/>
      <c r="AEO69" s="178"/>
      <c r="AEP69" s="178"/>
      <c r="AEQ69" s="178"/>
      <c r="AER69" s="178"/>
      <c r="AES69" s="178"/>
      <c r="AET69" s="178"/>
      <c r="AEU69" s="178"/>
      <c r="AEV69" s="178"/>
      <c r="AEW69" s="178"/>
      <c r="AEX69" s="178"/>
      <c r="AEY69" s="178"/>
      <c r="AEZ69" s="178"/>
      <c r="AFA69" s="178"/>
      <c r="AFB69" s="178"/>
      <c r="AFC69" s="178"/>
      <c r="AFD69" s="178"/>
      <c r="AFE69" s="178"/>
      <c r="AFF69" s="178"/>
      <c r="AFG69" s="178"/>
      <c r="AFH69" s="178"/>
      <c r="AFI69" s="178"/>
      <c r="AFJ69" s="178"/>
      <c r="AFK69" s="178"/>
      <c r="AFL69" s="178"/>
      <c r="AFM69" s="178"/>
      <c r="AFN69" s="178"/>
      <c r="AFO69" s="178"/>
      <c r="AFP69" s="178"/>
      <c r="AFQ69" s="178"/>
      <c r="AFR69" s="178"/>
      <c r="AFS69" s="178"/>
      <c r="AFT69" s="178"/>
      <c r="AFU69" s="178"/>
      <c r="AFV69" s="178"/>
      <c r="AFW69" s="178"/>
      <c r="AFX69" s="178"/>
      <c r="AFY69" s="178"/>
      <c r="AFZ69" s="178"/>
      <c r="AGA69" s="178"/>
      <c r="AGB69" s="178"/>
      <c r="AGC69" s="178"/>
      <c r="AGD69" s="178"/>
      <c r="AGE69" s="178"/>
      <c r="AGF69" s="178"/>
      <c r="AGG69" s="178"/>
      <c r="AGH69" s="178"/>
      <c r="AGI69" s="178"/>
      <c r="AGJ69" s="178"/>
      <c r="AGK69" s="178"/>
      <c r="AGL69" s="178"/>
      <c r="AGM69" s="178"/>
      <c r="AGN69" s="178"/>
      <c r="AGO69" s="178"/>
      <c r="AGP69" s="178"/>
      <c r="AGQ69" s="178"/>
      <c r="AGR69" s="178"/>
      <c r="AGS69" s="178"/>
      <c r="AGT69" s="178"/>
      <c r="AGU69" s="178"/>
      <c r="AGV69" s="178"/>
      <c r="AGW69" s="178"/>
      <c r="AGX69" s="178"/>
      <c r="AGY69" s="178"/>
      <c r="AGZ69" s="178"/>
      <c r="AHA69" s="178"/>
      <c r="AHB69" s="178"/>
      <c r="AHC69" s="178"/>
      <c r="AHD69" s="178"/>
      <c r="AHE69" s="178"/>
      <c r="AHF69" s="178"/>
      <c r="AHG69" s="178"/>
      <c r="AHH69" s="178"/>
      <c r="AHI69" s="178"/>
      <c r="AHJ69" s="178"/>
      <c r="AHK69" s="178"/>
      <c r="AHL69" s="178"/>
      <c r="AHM69" s="178"/>
      <c r="AHN69" s="178"/>
      <c r="AHO69" s="178"/>
      <c r="AHP69" s="178"/>
      <c r="AHQ69" s="178"/>
      <c r="AHR69" s="178"/>
      <c r="AHS69" s="178"/>
      <c r="AHT69" s="178"/>
      <c r="AHU69" s="178"/>
      <c r="AHV69" s="178"/>
      <c r="AHW69" s="178"/>
      <c r="AHX69" s="178"/>
      <c r="AHY69" s="178"/>
      <c r="AHZ69" s="178"/>
      <c r="AIA69" s="178"/>
      <c r="AIB69" s="178"/>
      <c r="AIC69" s="178"/>
      <c r="AID69" s="178"/>
      <c r="AIE69" s="178"/>
      <c r="AIF69" s="178"/>
      <c r="AIG69" s="178"/>
      <c r="AIH69" s="178"/>
      <c r="AII69" s="178"/>
      <c r="AIJ69" s="178"/>
      <c r="AIK69" s="178"/>
      <c r="AIL69" s="178"/>
      <c r="AIM69" s="178"/>
      <c r="AIN69" s="178"/>
      <c r="AIO69" s="178"/>
      <c r="AIP69" s="178"/>
      <c r="AIQ69" s="178"/>
      <c r="AIR69" s="178"/>
      <c r="AIS69" s="178"/>
      <c r="AIT69" s="178"/>
      <c r="AIU69" s="178"/>
      <c r="AIV69" s="178"/>
      <c r="AIW69" s="178"/>
      <c r="AIX69" s="178"/>
      <c r="AIY69" s="178"/>
      <c r="AIZ69" s="178"/>
      <c r="AJA69" s="178"/>
      <c r="AJB69" s="178"/>
      <c r="AJC69" s="178"/>
      <c r="AJD69" s="178"/>
      <c r="AJE69" s="178"/>
      <c r="AJF69" s="178"/>
      <c r="AJG69" s="178"/>
      <c r="AJH69" s="178"/>
      <c r="AJI69" s="178"/>
      <c r="AJJ69" s="178"/>
      <c r="AJK69" s="178"/>
      <c r="AJL69" s="178"/>
      <c r="AJM69" s="178"/>
      <c r="AJN69" s="178"/>
      <c r="AJO69" s="178"/>
      <c r="AJP69" s="178"/>
      <c r="AJQ69" s="178"/>
      <c r="AJR69" s="178"/>
      <c r="AJS69" s="178"/>
      <c r="AJT69" s="178"/>
      <c r="AJU69" s="178"/>
      <c r="AJV69" s="178"/>
      <c r="AJW69" s="178"/>
      <c r="AJX69" s="178"/>
      <c r="AJY69" s="178"/>
      <c r="AJZ69" s="178"/>
      <c r="AKA69" s="178"/>
      <c r="AKB69" s="178"/>
      <c r="AKC69" s="178"/>
      <c r="AKD69" s="178"/>
      <c r="AKE69" s="178"/>
      <c r="AKF69" s="178"/>
      <c r="AKG69" s="178"/>
      <c r="AKH69" s="178"/>
      <c r="AKI69" s="178"/>
      <c r="AKJ69" s="178"/>
      <c r="AKK69" s="178"/>
      <c r="AKL69" s="178"/>
      <c r="AKM69" s="178"/>
      <c r="AKN69" s="178"/>
      <c r="AKO69" s="178"/>
      <c r="AKP69" s="178"/>
      <c r="AKQ69" s="178"/>
      <c r="AKR69" s="178"/>
      <c r="AKS69" s="178"/>
      <c r="AKT69" s="178"/>
      <c r="AKU69" s="178"/>
      <c r="AKV69" s="178"/>
      <c r="AKW69" s="178"/>
      <c r="AKX69" s="178"/>
      <c r="AKY69" s="178"/>
      <c r="AKZ69" s="178"/>
      <c r="ALA69" s="178"/>
      <c r="ALB69" s="178"/>
      <c r="ALC69" s="178"/>
      <c r="ALD69" s="178"/>
      <c r="ALE69" s="178"/>
      <c r="ALF69" s="178"/>
      <c r="ALG69" s="178"/>
      <c r="ALH69" s="178"/>
      <c r="ALI69" s="178"/>
      <c r="ALJ69" s="178"/>
      <c r="ALK69" s="178"/>
      <c r="ALL69" s="178"/>
      <c r="ALM69" s="178"/>
      <c r="ALN69" s="178"/>
      <c r="ALO69" s="178"/>
      <c r="ALP69" s="178"/>
      <c r="ALQ69" s="178"/>
      <c r="ALR69" s="178"/>
      <c r="ALS69" s="178"/>
      <c r="ALT69" s="178"/>
      <c r="ALU69" s="178"/>
      <c r="ALV69" s="178"/>
      <c r="ALW69" s="178"/>
      <c r="ALX69" s="178"/>
      <c r="ALY69" s="178"/>
      <c r="ALZ69" s="178"/>
      <c r="AMA69" s="178"/>
      <c r="AMB69" s="178"/>
      <c r="AMC69" s="178"/>
      <c r="AMD69" s="178"/>
      <c r="AME69" s="178"/>
      <c r="AMF69" s="178"/>
      <c r="AMG69" s="178"/>
      <c r="AMH69" s="178"/>
    </row>
    <row r="70" spans="1:16384" ht="15" customHeight="1" x14ac:dyDescent="0.25">
      <c r="B70" s="78">
        <f t="shared" si="2"/>
        <v>62</v>
      </c>
      <c r="C70" s="88" t="s">
        <v>450</v>
      </c>
      <c r="D70" s="89" t="s">
        <v>66</v>
      </c>
      <c r="E70" s="89" t="s">
        <v>67</v>
      </c>
      <c r="F70" s="89" t="s">
        <v>459</v>
      </c>
      <c r="G70" s="89" t="s">
        <v>260</v>
      </c>
      <c r="H70" s="89" t="s">
        <v>13</v>
      </c>
      <c r="I70" s="89" t="s">
        <v>451</v>
      </c>
      <c r="J70" s="89" t="s">
        <v>151</v>
      </c>
      <c r="K70" s="90">
        <v>43675</v>
      </c>
      <c r="L70" s="91" t="s">
        <v>92</v>
      </c>
      <c r="M70" s="89" t="s">
        <v>152</v>
      </c>
      <c r="N70" s="92">
        <v>3961221.03</v>
      </c>
      <c r="O70" s="89">
        <v>291</v>
      </c>
      <c r="P70" s="89">
        <v>2</v>
      </c>
      <c r="Q70" s="89" t="s">
        <v>74</v>
      </c>
      <c r="R70" s="89" t="s">
        <v>75</v>
      </c>
      <c r="S70" s="89" t="s">
        <v>74</v>
      </c>
      <c r="T70" s="89" t="s">
        <v>75</v>
      </c>
      <c r="U70" s="90">
        <v>43650</v>
      </c>
      <c r="V70" s="93">
        <v>0.59375</v>
      </c>
      <c r="W70" s="89" t="s">
        <v>85</v>
      </c>
      <c r="X70" s="89" t="s">
        <v>74</v>
      </c>
      <c r="Y70" s="95" t="s">
        <v>601</v>
      </c>
      <c r="Z70" s="89" t="s">
        <v>74</v>
      </c>
      <c r="AA70" s="174">
        <v>43671</v>
      </c>
      <c r="AB70" s="89">
        <f t="shared" ca="1" si="6"/>
        <v>21</v>
      </c>
      <c r="AC70" s="89">
        <v>291</v>
      </c>
      <c r="AD70" s="89">
        <v>0</v>
      </c>
      <c r="AE70" s="92">
        <v>0</v>
      </c>
      <c r="AF70" s="89" t="s">
        <v>76</v>
      </c>
      <c r="AG70" s="89">
        <v>0</v>
      </c>
      <c r="AH70" s="92">
        <v>0</v>
      </c>
      <c r="AI70" s="92">
        <v>2313783.7000000002</v>
      </c>
      <c r="AJ70" s="92">
        <f>IF(OR(Processos!$H70="Alienação",Processos!$H70="Concessão"),"",(N70-AI70)-(AE70+AH70))</f>
        <v>1647437.3299999996</v>
      </c>
      <c r="AK70" s="94">
        <f t="shared" ref="AK70:AK134" si="7">IF(ISERROR((AJ70*100)/N70/100),"",(AJ70*100)/N70/100)</f>
        <v>0.41589129147888015</v>
      </c>
      <c r="AL70" s="91" t="s">
        <v>78</v>
      </c>
      <c r="AM70" s="95"/>
      <c r="AN70" s="61"/>
    </row>
    <row r="71" spans="1:16384" ht="24.95" customHeight="1" x14ac:dyDescent="0.25">
      <c r="B71" s="78">
        <f t="shared" si="2"/>
        <v>63</v>
      </c>
      <c r="C71" s="79" t="s">
        <v>456</v>
      </c>
      <c r="D71" s="80" t="s">
        <v>390</v>
      </c>
      <c r="E71" s="80" t="s">
        <v>331</v>
      </c>
      <c r="F71" s="80" t="s">
        <v>465</v>
      </c>
      <c r="G71" s="80" t="s">
        <v>76</v>
      </c>
      <c r="H71" s="80" t="s">
        <v>8</v>
      </c>
      <c r="I71" s="80" t="s">
        <v>457</v>
      </c>
      <c r="J71" s="80" t="s">
        <v>415</v>
      </c>
      <c r="K71" s="81">
        <v>43643</v>
      </c>
      <c r="L71" s="82" t="s">
        <v>171</v>
      </c>
      <c r="M71" s="80" t="s">
        <v>139</v>
      </c>
      <c r="N71" s="83">
        <v>285450.59999999998</v>
      </c>
      <c r="O71" s="80">
        <v>1</v>
      </c>
      <c r="P71" s="80">
        <v>1</v>
      </c>
      <c r="Q71" s="80" t="s">
        <v>74</v>
      </c>
      <c r="R71" s="80" t="s">
        <v>75</v>
      </c>
      <c r="S71" s="80" t="s">
        <v>74</v>
      </c>
      <c r="T71" s="80" t="s">
        <v>75</v>
      </c>
      <c r="U71" s="81">
        <v>43635</v>
      </c>
      <c r="V71" s="84">
        <v>0.60416666666666696</v>
      </c>
      <c r="W71" s="80" t="s">
        <v>74</v>
      </c>
      <c r="X71" s="80" t="s">
        <v>75</v>
      </c>
      <c r="Y71" s="80" t="s">
        <v>75</v>
      </c>
      <c r="Z71" s="80" t="s">
        <v>74</v>
      </c>
      <c r="AA71" s="173">
        <v>43648</v>
      </c>
      <c r="AB71" s="80">
        <f ca="1">IF(U71="","",IF(AA71="",TODAY()-U71,IF(AA71-U71,AA71-U71,0)))</f>
        <v>13</v>
      </c>
      <c r="AC71" s="80">
        <v>1</v>
      </c>
      <c r="AD71" s="80">
        <v>0</v>
      </c>
      <c r="AE71" s="83">
        <v>0</v>
      </c>
      <c r="AF71" s="80" t="s">
        <v>76</v>
      </c>
      <c r="AG71" s="80">
        <v>0</v>
      </c>
      <c r="AH71" s="83">
        <v>0</v>
      </c>
      <c r="AI71" s="83">
        <v>295726.82</v>
      </c>
      <c r="AJ71" s="83" t="str">
        <f>IF(OR(Processos!$H71="Alienação",Processos!$H71="Concessão"),"",(N71-AI71)-(AE71+AH71))</f>
        <v/>
      </c>
      <c r="AK71" s="86" t="str">
        <f>IF(ISERROR((AJ71*100)/N71/100),"",(AJ71*100)/N71/100)</f>
        <v/>
      </c>
      <c r="AL71" s="82" t="s">
        <v>78</v>
      </c>
      <c r="AM71" s="85"/>
      <c r="AN71" s="61"/>
    </row>
    <row r="72" spans="1:16384" ht="24.95" customHeight="1" x14ac:dyDescent="0.25">
      <c r="B72" s="78">
        <f t="shared" si="2"/>
        <v>64</v>
      </c>
      <c r="C72" s="88" t="s">
        <v>460</v>
      </c>
      <c r="D72" s="89" t="s">
        <v>66</v>
      </c>
      <c r="E72" s="89" t="s">
        <v>67</v>
      </c>
      <c r="F72" s="89" t="s">
        <v>464</v>
      </c>
      <c r="G72" s="89" t="s">
        <v>466</v>
      </c>
      <c r="H72" s="89" t="s">
        <v>13</v>
      </c>
      <c r="I72" s="89" t="s">
        <v>461</v>
      </c>
      <c r="J72" s="89" t="s">
        <v>151</v>
      </c>
      <c r="K72" s="90">
        <v>43650</v>
      </c>
      <c r="L72" s="91" t="s">
        <v>92</v>
      </c>
      <c r="M72" s="89" t="s">
        <v>152</v>
      </c>
      <c r="N72" s="92">
        <v>89951.4</v>
      </c>
      <c r="O72" s="89">
        <v>1</v>
      </c>
      <c r="P72" s="89">
        <v>0</v>
      </c>
      <c r="Q72" s="89" t="s">
        <v>74</v>
      </c>
      <c r="R72" s="89" t="s">
        <v>75</v>
      </c>
      <c r="S72" s="89" t="s">
        <v>74</v>
      </c>
      <c r="T72" s="89" t="s">
        <v>75</v>
      </c>
      <c r="U72" s="90">
        <v>43647</v>
      </c>
      <c r="V72" s="93">
        <v>0.59375</v>
      </c>
      <c r="W72" s="89" t="s">
        <v>74</v>
      </c>
      <c r="X72" s="89" t="s">
        <v>75</v>
      </c>
      <c r="Y72" s="89" t="s">
        <v>75</v>
      </c>
      <c r="Z72" s="89" t="s">
        <v>74</v>
      </c>
      <c r="AA72" s="174">
        <v>43648</v>
      </c>
      <c r="AB72" s="89">
        <f t="shared" ca="1" si="6"/>
        <v>1</v>
      </c>
      <c r="AC72" s="89">
        <v>1</v>
      </c>
      <c r="AD72" s="89">
        <v>0</v>
      </c>
      <c r="AE72" s="92">
        <v>0</v>
      </c>
      <c r="AF72" s="89" t="s">
        <v>76</v>
      </c>
      <c r="AG72" s="89">
        <v>0</v>
      </c>
      <c r="AH72" s="92">
        <v>0</v>
      </c>
      <c r="AI72" s="92">
        <v>75000</v>
      </c>
      <c r="AJ72" s="92">
        <f>IF(OR(Processos!$H72="Alienação",Processos!$H72="Concessão"),"",(N72-AI72)-(AE72+AH72))</f>
        <v>14951.399999999994</v>
      </c>
      <c r="AK72" s="94">
        <f t="shared" si="7"/>
        <v>0.16621642353537575</v>
      </c>
      <c r="AL72" s="91" t="s">
        <v>78</v>
      </c>
      <c r="AM72" s="95"/>
      <c r="AN72" s="61"/>
    </row>
    <row r="73" spans="1:16384" ht="24.95" customHeight="1" x14ac:dyDescent="0.25">
      <c r="B73" s="78">
        <f t="shared" si="2"/>
        <v>65</v>
      </c>
      <c r="C73" s="79" t="s">
        <v>469</v>
      </c>
      <c r="D73" s="80" t="s">
        <v>66</v>
      </c>
      <c r="E73" s="80" t="s">
        <v>67</v>
      </c>
      <c r="F73" s="80" t="s">
        <v>471</v>
      </c>
      <c r="G73" s="80" t="s">
        <v>473</v>
      </c>
      <c r="H73" s="80" t="s">
        <v>9</v>
      </c>
      <c r="I73" s="80" t="s">
        <v>470</v>
      </c>
      <c r="J73" s="80" t="s">
        <v>244</v>
      </c>
      <c r="K73" s="81">
        <v>43647</v>
      </c>
      <c r="L73" s="82" t="s">
        <v>72</v>
      </c>
      <c r="M73" s="80" t="s">
        <v>235</v>
      </c>
      <c r="N73" s="83">
        <v>39809.879999999997</v>
      </c>
      <c r="O73" s="80">
        <v>41</v>
      </c>
      <c r="P73" s="80">
        <v>0</v>
      </c>
      <c r="Q73" s="80" t="s">
        <v>74</v>
      </c>
      <c r="R73" s="80" t="s">
        <v>75</v>
      </c>
      <c r="S73" s="80" t="s">
        <v>74</v>
      </c>
      <c r="T73" s="80" t="s">
        <v>75</v>
      </c>
      <c r="U73" s="81">
        <v>43641</v>
      </c>
      <c r="V73" s="84">
        <v>0.375</v>
      </c>
      <c r="W73" s="80" t="s">
        <v>74</v>
      </c>
      <c r="X73" s="80" t="s">
        <v>75</v>
      </c>
      <c r="Y73" s="80" t="s">
        <v>75</v>
      </c>
      <c r="Z73" s="80" t="s">
        <v>74</v>
      </c>
      <c r="AA73" s="173">
        <v>43644</v>
      </c>
      <c r="AB73" s="80">
        <f ca="1">IF(U73="","",IF(AA73="",TODAY()-U73,IF(AA73-U73,AA73-U73,0)))</f>
        <v>3</v>
      </c>
      <c r="AC73" s="80">
        <v>36</v>
      </c>
      <c r="AD73" s="80">
        <v>0</v>
      </c>
      <c r="AE73" s="83">
        <v>0</v>
      </c>
      <c r="AF73" s="228" t="s">
        <v>76</v>
      </c>
      <c r="AG73" s="80">
        <v>5</v>
      </c>
      <c r="AH73" s="83">
        <v>492.97980000000001</v>
      </c>
      <c r="AI73" s="83">
        <v>29263.348399999999</v>
      </c>
      <c r="AJ73" s="83">
        <f>IF(OR(Processos!$H73="Alienação",Processos!$H73="Concessão"),"",(N73-AI73)-(AE73+AH73))</f>
        <v>10053.551799999999</v>
      </c>
      <c r="AK73" s="86">
        <f>IF(ISERROR((AJ73*100)/N73/100),"",(AJ73*100)/N73/100)</f>
        <v>0.25253911340601881</v>
      </c>
      <c r="AL73" s="82" t="s">
        <v>78</v>
      </c>
      <c r="AM73" s="85"/>
      <c r="AN73" s="61"/>
    </row>
    <row r="74" spans="1:16384" ht="24.95" customHeight="1" x14ac:dyDescent="0.25">
      <c r="B74" s="78">
        <f t="shared" ref="B74:B137" si="8">B73+1</f>
        <v>66</v>
      </c>
      <c r="C74" s="88" t="s">
        <v>467</v>
      </c>
      <c r="D74" s="89" t="s">
        <v>66</v>
      </c>
      <c r="E74" s="89" t="s">
        <v>67</v>
      </c>
      <c r="F74" s="89" t="s">
        <v>472</v>
      </c>
      <c r="G74" s="89" t="s">
        <v>262</v>
      </c>
      <c r="H74" s="89" t="s">
        <v>13</v>
      </c>
      <c r="I74" s="89" t="s">
        <v>468</v>
      </c>
      <c r="J74" s="89" t="s">
        <v>71</v>
      </c>
      <c r="K74" s="90">
        <v>43665</v>
      </c>
      <c r="L74" s="91" t="s">
        <v>92</v>
      </c>
      <c r="M74" s="89" t="s">
        <v>73</v>
      </c>
      <c r="N74" s="92">
        <v>158492.04</v>
      </c>
      <c r="O74" s="89">
        <v>2</v>
      </c>
      <c r="P74" s="89">
        <v>1</v>
      </c>
      <c r="Q74" s="89" t="s">
        <v>74</v>
      </c>
      <c r="R74" s="89" t="s">
        <v>75</v>
      </c>
      <c r="S74" s="89" t="s">
        <v>74</v>
      </c>
      <c r="T74" s="89" t="s">
        <v>75</v>
      </c>
      <c r="U74" s="90">
        <v>43648</v>
      </c>
      <c r="V74" s="93">
        <v>0.35416666666666702</v>
      </c>
      <c r="W74" s="89" t="s">
        <v>74</v>
      </c>
      <c r="X74" s="89" t="s">
        <v>75</v>
      </c>
      <c r="Y74" s="89"/>
      <c r="Z74" s="89" t="s">
        <v>74</v>
      </c>
      <c r="AA74" s="174">
        <v>43665</v>
      </c>
      <c r="AB74" s="89">
        <f ca="1">IF(U74="","",IF(AA74="",TODAY()-U74,IF(AA74-U74,AA74-U74,0)))</f>
        <v>17</v>
      </c>
      <c r="AC74" s="89">
        <v>2</v>
      </c>
      <c r="AD74" s="89">
        <v>0</v>
      </c>
      <c r="AE74" s="92">
        <v>0</v>
      </c>
      <c r="AF74" s="228" t="s">
        <v>76</v>
      </c>
      <c r="AG74" s="89">
        <v>0</v>
      </c>
      <c r="AH74" s="92">
        <v>0</v>
      </c>
      <c r="AI74" s="92">
        <v>94680</v>
      </c>
      <c r="AJ74" s="92">
        <f>IF(OR(Processos!$H74="Alienação",Processos!$H74="Concessão"),"",(N74-AI74)-(AE74+AH74))</f>
        <v>63812.040000000008</v>
      </c>
      <c r="AK74" s="94">
        <f>IF(ISERROR((AJ74*100)/N74/100),"",(AJ74*100)/N74/100)</f>
        <v>0.4026198413497612</v>
      </c>
      <c r="AL74" s="91" t="s">
        <v>78</v>
      </c>
      <c r="AM74" s="95"/>
      <c r="AN74" s="61"/>
    </row>
    <row r="75" spans="1:16384" ht="24.95" customHeight="1" x14ac:dyDescent="0.25">
      <c r="B75" s="78">
        <f t="shared" si="8"/>
        <v>67</v>
      </c>
      <c r="C75" s="88" t="s">
        <v>302</v>
      </c>
      <c r="D75" s="80" t="s">
        <v>390</v>
      </c>
      <c r="E75" s="89" t="s">
        <v>331</v>
      </c>
      <c r="F75" s="89" t="s">
        <v>475</v>
      </c>
      <c r="G75" s="89" t="s">
        <v>76</v>
      </c>
      <c r="H75" s="89" t="s">
        <v>8</v>
      </c>
      <c r="I75" s="89" t="s">
        <v>304</v>
      </c>
      <c r="J75" s="89" t="s">
        <v>91</v>
      </c>
      <c r="K75" s="90">
        <v>43643</v>
      </c>
      <c r="L75" s="91" t="s">
        <v>171</v>
      </c>
      <c r="M75" s="89" t="s">
        <v>73</v>
      </c>
      <c r="N75" s="92">
        <v>47837.760000000002</v>
      </c>
      <c r="O75" s="89">
        <v>2</v>
      </c>
      <c r="P75" s="89">
        <v>0</v>
      </c>
      <c r="Q75" s="89" t="s">
        <v>74</v>
      </c>
      <c r="R75" s="89" t="s">
        <v>75</v>
      </c>
      <c r="S75" s="89" t="s">
        <v>74</v>
      </c>
      <c r="T75" s="89" t="s">
        <v>75</v>
      </c>
      <c r="U75" s="90">
        <v>43640</v>
      </c>
      <c r="V75" s="93">
        <v>0.35416666666666702</v>
      </c>
      <c r="W75" s="80" t="s">
        <v>74</v>
      </c>
      <c r="X75" s="80" t="s">
        <v>75</v>
      </c>
      <c r="Y75" s="80" t="s">
        <v>75</v>
      </c>
      <c r="Z75" s="80" t="s">
        <v>74</v>
      </c>
      <c r="AA75" s="174">
        <v>43642</v>
      </c>
      <c r="AB75" s="89">
        <f ca="1">IF(U75="","",IF(AA75="",TODAY()-U75,IF(AA75-U75,AA75-U75,0)))</f>
        <v>2</v>
      </c>
      <c r="AC75" s="89">
        <v>2</v>
      </c>
      <c r="AD75" s="89">
        <v>0</v>
      </c>
      <c r="AE75" s="92">
        <v>0</v>
      </c>
      <c r="AF75" s="228" t="s">
        <v>76</v>
      </c>
      <c r="AG75" s="89">
        <v>0</v>
      </c>
      <c r="AH75" s="92">
        <v>0</v>
      </c>
      <c r="AI75" s="92">
        <v>47227.828600000001</v>
      </c>
      <c r="AJ75" s="83" t="str">
        <f>IF(OR(Processos!$H75="Alienação",Processos!$H75="Concessão"),"",(N75-AI75)-(AE75+AH75))</f>
        <v/>
      </c>
      <c r="AK75" s="86" t="str">
        <f>IF(ISERROR((AJ75*100)/N75/100),"",(AJ75*100)/N75/100)</f>
        <v/>
      </c>
      <c r="AL75" s="91" t="s">
        <v>78</v>
      </c>
      <c r="AM75" s="95" t="s">
        <v>220</v>
      </c>
      <c r="AN75" s="61"/>
    </row>
    <row r="76" spans="1:16384" ht="24.95" customHeight="1" x14ac:dyDescent="0.25">
      <c r="B76" s="78">
        <f t="shared" si="8"/>
        <v>68</v>
      </c>
      <c r="C76" s="79" t="s">
        <v>479</v>
      </c>
      <c r="D76" s="89" t="s">
        <v>66</v>
      </c>
      <c r="E76" s="80" t="s">
        <v>67</v>
      </c>
      <c r="F76" s="80" t="s">
        <v>478</v>
      </c>
      <c r="G76" s="80" t="s">
        <v>267</v>
      </c>
      <c r="H76" s="80" t="s">
        <v>9</v>
      </c>
      <c r="I76" s="80" t="s">
        <v>480</v>
      </c>
      <c r="J76" s="80" t="s">
        <v>83</v>
      </c>
      <c r="K76" s="81">
        <v>43662</v>
      </c>
      <c r="L76" s="82" t="s">
        <v>72</v>
      </c>
      <c r="M76" s="80" t="s">
        <v>235</v>
      </c>
      <c r="N76" s="83">
        <v>152046.9</v>
      </c>
      <c r="O76" s="80">
        <v>41</v>
      </c>
      <c r="P76" s="80">
        <v>0</v>
      </c>
      <c r="Q76" s="80" t="s">
        <v>74</v>
      </c>
      <c r="R76" s="80" t="s">
        <v>75</v>
      </c>
      <c r="S76" s="80" t="s">
        <v>74</v>
      </c>
      <c r="T76" s="80" t="s">
        <v>75</v>
      </c>
      <c r="U76" s="81">
        <v>43643</v>
      </c>
      <c r="V76" s="84">
        <v>0.375</v>
      </c>
      <c r="W76" s="80" t="s">
        <v>74</v>
      </c>
      <c r="X76" s="80" t="s">
        <v>75</v>
      </c>
      <c r="Y76" s="80" t="s">
        <v>75</v>
      </c>
      <c r="Z76" s="80" t="s">
        <v>74</v>
      </c>
      <c r="AA76" s="173">
        <v>43658</v>
      </c>
      <c r="AB76" s="80">
        <f ca="1">IF(U76="","",IF(AA76="",TODAY()-U76,IF(AA76-U76,AA76-U76,0)))</f>
        <v>15</v>
      </c>
      <c r="AC76" s="80">
        <v>22</v>
      </c>
      <c r="AD76" s="80">
        <v>0</v>
      </c>
      <c r="AE76" s="83">
        <v>0</v>
      </c>
      <c r="AF76" s="228" t="s">
        <v>76</v>
      </c>
      <c r="AG76" s="80">
        <v>19</v>
      </c>
      <c r="AH76" s="83">
        <v>29752.869299999998</v>
      </c>
      <c r="AI76" s="83">
        <v>112217.55</v>
      </c>
      <c r="AJ76" s="83">
        <f>IF(OR(Processos!$H76="Alienação",Processos!$H76="Concessão"),"",(N76-AI76)-(AE76+AH76))</f>
        <v>10076.480699999993</v>
      </c>
      <c r="AK76" s="86">
        <f>IF(ISERROR((AJ76*100)/N76/100),"",(AJ76*100)/N76/100)</f>
        <v>6.6272187726287041E-2</v>
      </c>
      <c r="AL76" s="82" t="s">
        <v>78</v>
      </c>
      <c r="AM76" s="85"/>
      <c r="AN76" s="61"/>
    </row>
    <row r="77" spans="1:16384" ht="24.95" customHeight="1" x14ac:dyDescent="0.25">
      <c r="B77" s="78">
        <f t="shared" si="8"/>
        <v>69</v>
      </c>
      <c r="C77" s="88" t="s">
        <v>476</v>
      </c>
      <c r="D77" s="89" t="s">
        <v>66</v>
      </c>
      <c r="E77" s="89" t="s">
        <v>67</v>
      </c>
      <c r="F77" s="89" t="s">
        <v>481</v>
      </c>
      <c r="G77" s="89" t="s">
        <v>482</v>
      </c>
      <c r="H77" s="89" t="s">
        <v>9</v>
      </c>
      <c r="I77" s="89" t="s">
        <v>477</v>
      </c>
      <c r="J77" s="89" t="s">
        <v>138</v>
      </c>
      <c r="K77" s="90">
        <v>43647</v>
      </c>
      <c r="L77" s="91" t="s">
        <v>72</v>
      </c>
      <c r="M77" s="89" t="s">
        <v>84</v>
      </c>
      <c r="N77" s="92">
        <v>169474.36</v>
      </c>
      <c r="O77" s="89">
        <v>9</v>
      </c>
      <c r="P77" s="89">
        <v>1</v>
      </c>
      <c r="Q77" s="89" t="s">
        <v>74</v>
      </c>
      <c r="R77" s="89" t="s">
        <v>75</v>
      </c>
      <c r="S77" s="89" t="s">
        <v>74</v>
      </c>
      <c r="T77" s="89" t="s">
        <v>75</v>
      </c>
      <c r="U77" s="90">
        <v>43642</v>
      </c>
      <c r="V77" s="93">
        <v>0.35416666666666702</v>
      </c>
      <c r="W77" s="89" t="s">
        <v>74</v>
      </c>
      <c r="X77" s="89" t="s">
        <v>75</v>
      </c>
      <c r="Y77" s="89" t="s">
        <v>76</v>
      </c>
      <c r="Z77" s="89" t="s">
        <v>75</v>
      </c>
      <c r="AA77" s="174">
        <v>43644</v>
      </c>
      <c r="AB77" s="80">
        <f ca="1">IF(U77="","",IF(AA77="",TODAY()-U77,IF(AA77-U77,AA77-U77,0)))</f>
        <v>2</v>
      </c>
      <c r="AC77" s="89">
        <v>9</v>
      </c>
      <c r="AD77" s="89">
        <v>0</v>
      </c>
      <c r="AE77" s="92">
        <v>0</v>
      </c>
      <c r="AF77" s="228" t="s">
        <v>76</v>
      </c>
      <c r="AG77" s="89">
        <v>0</v>
      </c>
      <c r="AH77" s="92">
        <v>0</v>
      </c>
      <c r="AI77" s="92">
        <v>69521.464999999997</v>
      </c>
      <c r="AJ77" s="92"/>
      <c r="AK77" s="94"/>
      <c r="AL77" s="91" t="s">
        <v>78</v>
      </c>
      <c r="AM77" s="95"/>
      <c r="AN77" s="61"/>
    </row>
    <row r="78" spans="1:16384" ht="24.95" customHeight="1" x14ac:dyDescent="0.25">
      <c r="B78" s="78">
        <f t="shared" si="8"/>
        <v>70</v>
      </c>
      <c r="C78" s="88" t="s">
        <v>483</v>
      </c>
      <c r="D78" s="89" t="s">
        <v>66</v>
      </c>
      <c r="E78" s="89" t="s">
        <v>67</v>
      </c>
      <c r="F78" s="89" t="s">
        <v>490</v>
      </c>
      <c r="G78" s="89" t="s">
        <v>271</v>
      </c>
      <c r="H78" s="89" t="s">
        <v>9</v>
      </c>
      <c r="I78" s="89" t="s">
        <v>484</v>
      </c>
      <c r="J78" s="89" t="s">
        <v>244</v>
      </c>
      <c r="K78" s="90">
        <v>43651</v>
      </c>
      <c r="L78" s="91" t="s">
        <v>72</v>
      </c>
      <c r="M78" s="89" t="s">
        <v>73</v>
      </c>
      <c r="N78" s="92">
        <v>64707.47</v>
      </c>
      <c r="O78" s="89">
        <v>34</v>
      </c>
      <c r="P78" s="89">
        <v>0</v>
      </c>
      <c r="Q78" s="89" t="s">
        <v>74</v>
      </c>
      <c r="R78" s="89" t="s">
        <v>75</v>
      </c>
      <c r="S78" s="89" t="s">
        <v>74</v>
      </c>
      <c r="T78" s="89" t="s">
        <v>75</v>
      </c>
      <c r="U78" s="90">
        <v>43643</v>
      </c>
      <c r="V78" s="93">
        <v>0.35416666666666702</v>
      </c>
      <c r="W78" s="89" t="s">
        <v>74</v>
      </c>
      <c r="X78" s="89" t="s">
        <v>75</v>
      </c>
      <c r="Y78" s="89"/>
      <c r="Z78" s="89" t="s">
        <v>74</v>
      </c>
      <c r="AA78" s="174">
        <v>43648</v>
      </c>
      <c r="AB78" s="89">
        <f t="shared" ref="AB78:AB85" ca="1" si="9">IF(U78="","",IF(AA78="",TODAY()-U78,IF(AA78-U78,AA78-U78,0)))</f>
        <v>5</v>
      </c>
      <c r="AC78" s="89">
        <v>32</v>
      </c>
      <c r="AD78" s="89">
        <v>1</v>
      </c>
      <c r="AE78" s="92">
        <v>258.75</v>
      </c>
      <c r="AF78" s="89" t="s">
        <v>547</v>
      </c>
      <c r="AG78" s="89">
        <v>1</v>
      </c>
      <c r="AH78" s="92">
        <v>56.58</v>
      </c>
      <c r="AI78" s="92">
        <v>60187.9951</v>
      </c>
      <c r="AJ78" s="92">
        <f>IF(OR(Processos!$H78="Alienação",Processos!$H78="Concessão"),"",(N78-AI78)-(AE78+AH78))</f>
        <v>4204.1449000000011</v>
      </c>
      <c r="AK78" s="94">
        <f t="shared" ref="AK78:AK85" si="10">IF(ISERROR((AJ78*100)/N78/100),"",(AJ78*100)/N78/100)</f>
        <v>6.497155428886342E-2</v>
      </c>
      <c r="AL78" s="91" t="s">
        <v>78</v>
      </c>
      <c r="AM78" s="95"/>
      <c r="AN78" s="61"/>
    </row>
    <row r="79" spans="1:16384" ht="24.95" customHeight="1" x14ac:dyDescent="0.25">
      <c r="B79" s="78">
        <f t="shared" si="8"/>
        <v>71</v>
      </c>
      <c r="C79" s="88" t="s">
        <v>485</v>
      </c>
      <c r="D79" s="89" t="s">
        <v>66</v>
      </c>
      <c r="E79" s="89" t="s">
        <v>67</v>
      </c>
      <c r="F79" s="89" t="s">
        <v>491</v>
      </c>
      <c r="G79" s="89" t="s">
        <v>274</v>
      </c>
      <c r="H79" s="89" t="s">
        <v>9</v>
      </c>
      <c r="I79" s="89" t="s">
        <v>486</v>
      </c>
      <c r="J79" s="89" t="s">
        <v>393</v>
      </c>
      <c r="K79" s="90">
        <v>43651</v>
      </c>
      <c r="L79" s="91" t="s">
        <v>72</v>
      </c>
      <c r="M79" s="89" t="s">
        <v>84</v>
      </c>
      <c r="N79" s="92">
        <v>988041.02</v>
      </c>
      <c r="O79" s="89">
        <v>17</v>
      </c>
      <c r="P79" s="89">
        <v>0</v>
      </c>
      <c r="Q79" s="89" t="s">
        <v>74</v>
      </c>
      <c r="R79" s="89" t="s">
        <v>75</v>
      </c>
      <c r="S79" s="89" t="s">
        <v>74</v>
      </c>
      <c r="T79" s="89" t="s">
        <v>75</v>
      </c>
      <c r="U79" s="90">
        <v>43647</v>
      </c>
      <c r="V79" s="93">
        <v>0.35416666666666702</v>
      </c>
      <c r="W79" s="89" t="s">
        <v>74</v>
      </c>
      <c r="X79" s="89" t="s">
        <v>75</v>
      </c>
      <c r="Y79" s="89" t="s">
        <v>76</v>
      </c>
      <c r="Z79" s="89" t="s">
        <v>75</v>
      </c>
      <c r="AA79" s="174">
        <v>43648</v>
      </c>
      <c r="AB79" s="89">
        <f t="shared" ca="1" si="9"/>
        <v>1</v>
      </c>
      <c r="AC79" s="89">
        <v>12</v>
      </c>
      <c r="AD79" s="89">
        <v>4</v>
      </c>
      <c r="AE79" s="92">
        <v>101600</v>
      </c>
      <c r="AF79" s="194" t="s">
        <v>548</v>
      </c>
      <c r="AG79" s="89">
        <v>1</v>
      </c>
      <c r="AH79" s="92">
        <v>415.2</v>
      </c>
      <c r="AI79" s="92">
        <v>739733.2</v>
      </c>
      <c r="AJ79" s="92">
        <f>IF(OR(Processos!$H79="Alienação",Processos!$H79="Concessão"),"",(N79-AI79)-(AE79+AH79))</f>
        <v>146292.62000000005</v>
      </c>
      <c r="AK79" s="94">
        <f t="shared" si="10"/>
        <v>0.14806330611658214</v>
      </c>
      <c r="AL79" s="91" t="s">
        <v>78</v>
      </c>
      <c r="AM79" s="95"/>
      <c r="AN79" s="61"/>
    </row>
    <row r="80" spans="1:16384" ht="24.95" customHeight="1" x14ac:dyDescent="0.25">
      <c r="B80" s="78">
        <f t="shared" si="8"/>
        <v>72</v>
      </c>
      <c r="C80" s="88" t="s">
        <v>487</v>
      </c>
      <c r="D80" s="89" t="s">
        <v>66</v>
      </c>
      <c r="E80" s="89" t="s">
        <v>67</v>
      </c>
      <c r="F80" s="89" t="s">
        <v>492</v>
      </c>
      <c r="G80" s="89" t="s">
        <v>278</v>
      </c>
      <c r="H80" s="89" t="s">
        <v>9</v>
      </c>
      <c r="I80" s="89" t="s">
        <v>470</v>
      </c>
      <c r="J80" s="89" t="s">
        <v>244</v>
      </c>
      <c r="K80" s="90">
        <v>43647</v>
      </c>
      <c r="L80" s="91" t="s">
        <v>72</v>
      </c>
      <c r="M80" s="89" t="s">
        <v>139</v>
      </c>
      <c r="N80" s="92">
        <v>28773.94</v>
      </c>
      <c r="O80" s="89">
        <v>44</v>
      </c>
      <c r="P80" s="89">
        <v>0</v>
      </c>
      <c r="Q80" s="89" t="s">
        <v>74</v>
      </c>
      <c r="R80" s="89" t="s">
        <v>75</v>
      </c>
      <c r="S80" s="89" t="s">
        <v>74</v>
      </c>
      <c r="T80" s="89" t="s">
        <v>75</v>
      </c>
      <c r="U80" s="90">
        <v>43642</v>
      </c>
      <c r="V80" s="93">
        <v>0.375</v>
      </c>
      <c r="W80" s="89" t="s">
        <v>74</v>
      </c>
      <c r="X80" s="89" t="s">
        <v>75</v>
      </c>
      <c r="Y80" s="89" t="s">
        <v>75</v>
      </c>
      <c r="Z80" s="89" t="s">
        <v>74</v>
      </c>
      <c r="AA80" s="174">
        <v>43644</v>
      </c>
      <c r="AB80" s="89">
        <f t="shared" ca="1" si="9"/>
        <v>2</v>
      </c>
      <c r="AC80" s="89">
        <v>18</v>
      </c>
      <c r="AD80" s="89">
        <v>0</v>
      </c>
      <c r="AE80" s="92">
        <v>0</v>
      </c>
      <c r="AF80" s="89" t="s">
        <v>76</v>
      </c>
      <c r="AG80" s="89">
        <v>26</v>
      </c>
      <c r="AH80" s="92">
        <v>8253.76</v>
      </c>
      <c r="AI80" s="92">
        <v>13844.75</v>
      </c>
      <c r="AJ80" s="92">
        <f>IF(OR(Processos!$H80="Alienação",Processos!$H80="Concessão"),"",(N80-AI80)-(AE80+AH80))</f>
        <v>6675.4299999999985</v>
      </c>
      <c r="AK80" s="94">
        <f t="shared" si="10"/>
        <v>0.23199568776469259</v>
      </c>
      <c r="AL80" s="91" t="s">
        <v>78</v>
      </c>
      <c r="AM80" s="95"/>
      <c r="AN80" s="61"/>
    </row>
    <row r="81" spans="2:40" ht="24.95" customHeight="1" x14ac:dyDescent="0.25">
      <c r="B81" s="78">
        <f t="shared" si="8"/>
        <v>73</v>
      </c>
      <c r="C81" s="88" t="s">
        <v>488</v>
      </c>
      <c r="D81" s="89" t="s">
        <v>66</v>
      </c>
      <c r="E81" s="89" t="s">
        <v>67</v>
      </c>
      <c r="F81" s="89" t="s">
        <v>493</v>
      </c>
      <c r="G81" s="89" t="s">
        <v>498</v>
      </c>
      <c r="H81" s="89" t="s">
        <v>9</v>
      </c>
      <c r="I81" s="89" t="s">
        <v>489</v>
      </c>
      <c r="J81" s="89" t="s">
        <v>244</v>
      </c>
      <c r="K81" s="90">
        <v>43661</v>
      </c>
      <c r="L81" s="91" t="s">
        <v>72</v>
      </c>
      <c r="M81" s="89" t="s">
        <v>235</v>
      </c>
      <c r="N81" s="92">
        <v>17039.61</v>
      </c>
      <c r="O81" s="89">
        <v>48</v>
      </c>
      <c r="P81" s="89">
        <v>0</v>
      </c>
      <c r="Q81" s="89" t="s">
        <v>74</v>
      </c>
      <c r="R81" s="89" t="s">
        <v>75</v>
      </c>
      <c r="S81" s="89" t="s">
        <v>74</v>
      </c>
      <c r="T81" s="89" t="s">
        <v>75</v>
      </c>
      <c r="U81" s="90">
        <v>43650</v>
      </c>
      <c r="V81" s="93">
        <v>0.375</v>
      </c>
      <c r="W81" s="89" t="s">
        <v>74</v>
      </c>
      <c r="X81" s="89" t="s">
        <v>75</v>
      </c>
      <c r="Y81" s="89" t="s">
        <v>76</v>
      </c>
      <c r="Z81" s="89" t="s">
        <v>74</v>
      </c>
      <c r="AA81" s="174">
        <v>43658</v>
      </c>
      <c r="AB81" s="89">
        <f t="shared" ca="1" si="9"/>
        <v>8</v>
      </c>
      <c r="AC81" s="89">
        <v>43</v>
      </c>
      <c r="AD81" s="89">
        <v>0</v>
      </c>
      <c r="AE81" s="92">
        <v>0</v>
      </c>
      <c r="AF81" s="89" t="s">
        <v>76</v>
      </c>
      <c r="AG81" s="89">
        <v>5</v>
      </c>
      <c r="AH81" s="92">
        <v>4829.5770000000002</v>
      </c>
      <c r="AI81" s="92">
        <v>8160.28</v>
      </c>
      <c r="AJ81" s="92">
        <f>IF(OR(Processos!$H81="Alienação",Processos!$H81="Concessão"),"",(N81-AI81)-(AE81+AH81))</f>
        <v>4049.7530000000015</v>
      </c>
      <c r="AK81" s="94">
        <f t="shared" si="10"/>
        <v>0.23766700059449725</v>
      </c>
      <c r="AL81" s="91" t="s">
        <v>78</v>
      </c>
      <c r="AM81" s="95"/>
    </row>
    <row r="82" spans="2:40" ht="24.95" customHeight="1" x14ac:dyDescent="0.25">
      <c r="B82" s="78">
        <f t="shared" si="8"/>
        <v>74</v>
      </c>
      <c r="C82" s="79" t="s">
        <v>462</v>
      </c>
      <c r="D82" s="80" t="s">
        <v>66</v>
      </c>
      <c r="E82" s="80" t="s">
        <v>67</v>
      </c>
      <c r="F82" s="80" t="s">
        <v>494</v>
      </c>
      <c r="G82" s="80" t="s">
        <v>499</v>
      </c>
      <c r="H82" s="80" t="s">
        <v>13</v>
      </c>
      <c r="I82" s="80" t="s">
        <v>463</v>
      </c>
      <c r="J82" s="80" t="s">
        <v>177</v>
      </c>
      <c r="K82" s="81">
        <v>43670</v>
      </c>
      <c r="L82" s="82" t="s">
        <v>92</v>
      </c>
      <c r="M82" s="80" t="s">
        <v>117</v>
      </c>
      <c r="N82" s="83">
        <v>280000</v>
      </c>
      <c r="O82" s="80">
        <v>2</v>
      </c>
      <c r="P82" s="80">
        <v>1</v>
      </c>
      <c r="Q82" s="80" t="s">
        <v>74</v>
      </c>
      <c r="R82" s="80" t="s">
        <v>75</v>
      </c>
      <c r="S82" s="80" t="s">
        <v>74</v>
      </c>
      <c r="T82" s="80" t="s">
        <v>75</v>
      </c>
      <c r="U82" s="81">
        <v>43649</v>
      </c>
      <c r="V82" s="84">
        <v>0.60416666666666696</v>
      </c>
      <c r="W82" s="80" t="s">
        <v>85</v>
      </c>
      <c r="X82" s="80" t="s">
        <v>85</v>
      </c>
      <c r="Y82" s="80" t="s">
        <v>587</v>
      </c>
      <c r="Z82" s="80" t="s">
        <v>85</v>
      </c>
      <c r="AA82" s="173">
        <v>43669</v>
      </c>
      <c r="AB82" s="80">
        <f t="shared" ca="1" si="9"/>
        <v>20</v>
      </c>
      <c r="AC82" s="80">
        <v>2</v>
      </c>
      <c r="AD82" s="80">
        <v>0</v>
      </c>
      <c r="AE82" s="83">
        <v>0</v>
      </c>
      <c r="AF82" s="80"/>
      <c r="AG82" s="80">
        <v>0</v>
      </c>
      <c r="AH82" s="83">
        <v>0</v>
      </c>
      <c r="AI82" s="83">
        <v>197200</v>
      </c>
      <c r="AJ82" s="83">
        <f>IF(OR(Processos!$H82="Alienação",Processos!$H82="Concessão"),"",(N82-AI82)-(AE82+AH82))</f>
        <v>82800</v>
      </c>
      <c r="AK82" s="86">
        <f t="shared" si="10"/>
        <v>0.29571428571428571</v>
      </c>
      <c r="AL82" s="82" t="s">
        <v>78</v>
      </c>
      <c r="AM82" s="85"/>
      <c r="AN82" s="61"/>
    </row>
    <row r="83" spans="2:40" ht="24.95" customHeight="1" x14ac:dyDescent="0.25">
      <c r="B83" s="78">
        <f t="shared" si="8"/>
        <v>75</v>
      </c>
      <c r="C83" s="88" t="s">
        <v>495</v>
      </c>
      <c r="D83" s="89" t="s">
        <v>66</v>
      </c>
      <c r="E83" s="89" t="s">
        <v>67</v>
      </c>
      <c r="F83" s="89" t="s">
        <v>497</v>
      </c>
      <c r="G83" s="89" t="s">
        <v>500</v>
      </c>
      <c r="H83" s="89" t="s">
        <v>9</v>
      </c>
      <c r="I83" s="89" t="s">
        <v>496</v>
      </c>
      <c r="J83" s="89" t="s">
        <v>71</v>
      </c>
      <c r="K83" s="90">
        <v>43712</v>
      </c>
      <c r="L83" s="91" t="s">
        <v>72</v>
      </c>
      <c r="M83" s="89" t="s">
        <v>235</v>
      </c>
      <c r="N83" s="92">
        <v>51157.79</v>
      </c>
      <c r="O83" s="89">
        <v>49</v>
      </c>
      <c r="P83" s="89">
        <v>0</v>
      </c>
      <c r="Q83" s="89" t="s">
        <v>74</v>
      </c>
      <c r="R83" s="89" t="s">
        <v>75</v>
      </c>
      <c r="S83" s="89" t="s">
        <v>74</v>
      </c>
      <c r="T83" s="89" t="s">
        <v>75</v>
      </c>
      <c r="U83" s="90">
        <v>43704</v>
      </c>
      <c r="V83" s="93">
        <v>0.375</v>
      </c>
      <c r="W83" s="89" t="s">
        <v>74</v>
      </c>
      <c r="X83" s="89" t="s">
        <v>75</v>
      </c>
      <c r="Y83" s="89" t="s">
        <v>75</v>
      </c>
      <c r="Z83" s="89" t="s">
        <v>74</v>
      </c>
      <c r="AA83" s="174">
        <v>43706</v>
      </c>
      <c r="AB83" s="89">
        <f t="shared" ca="1" si="9"/>
        <v>2</v>
      </c>
      <c r="AC83" s="89">
        <v>30</v>
      </c>
      <c r="AD83" s="89">
        <v>0</v>
      </c>
      <c r="AE83" s="92">
        <v>0</v>
      </c>
      <c r="AF83" s="89" t="s">
        <v>76</v>
      </c>
      <c r="AG83" s="89">
        <v>19</v>
      </c>
      <c r="AH83" s="92">
        <v>12720.3999</v>
      </c>
      <c r="AI83" s="92">
        <v>40019.94</v>
      </c>
      <c r="AJ83" s="92">
        <f>IF(OR(Processos!$H83="Alienação",Processos!$H83="Concessão"),"",(N83-AI83)-(AE83+AH83))</f>
        <v>-1582.5499000000018</v>
      </c>
      <c r="AK83" s="94">
        <f t="shared" si="10"/>
        <v>-3.0934680720179696E-2</v>
      </c>
      <c r="AL83" s="91" t="s">
        <v>78</v>
      </c>
      <c r="AM83" s="95"/>
      <c r="AN83" s="61"/>
    </row>
    <row r="84" spans="2:40" ht="24.95" customHeight="1" x14ac:dyDescent="0.25">
      <c r="B84" s="78">
        <f t="shared" si="8"/>
        <v>76</v>
      </c>
      <c r="C84" s="88" t="s">
        <v>502</v>
      </c>
      <c r="D84" s="89" t="s">
        <v>66</v>
      </c>
      <c r="E84" s="89" t="s">
        <v>67</v>
      </c>
      <c r="F84" s="89" t="s">
        <v>503</v>
      </c>
      <c r="G84" s="89" t="s">
        <v>281</v>
      </c>
      <c r="H84" s="89" t="s">
        <v>9</v>
      </c>
      <c r="I84" s="89" t="s">
        <v>484</v>
      </c>
      <c r="J84" s="89" t="s">
        <v>71</v>
      </c>
      <c r="K84" s="90">
        <v>43662</v>
      </c>
      <c r="L84" s="91" t="s">
        <v>72</v>
      </c>
      <c r="M84" s="89" t="s">
        <v>117</v>
      </c>
      <c r="N84" s="83">
        <v>364075.67</v>
      </c>
      <c r="O84" s="80">
        <v>34</v>
      </c>
      <c r="P84" s="80">
        <v>0</v>
      </c>
      <c r="Q84" s="80" t="s">
        <v>74</v>
      </c>
      <c r="R84" s="80" t="s">
        <v>75</v>
      </c>
      <c r="S84" s="80" t="s">
        <v>74</v>
      </c>
      <c r="T84" s="80" t="s">
        <v>75</v>
      </c>
      <c r="U84" s="81">
        <v>43649</v>
      </c>
      <c r="V84" s="84">
        <v>0.39583333333333298</v>
      </c>
      <c r="W84" s="80" t="s">
        <v>74</v>
      </c>
      <c r="X84" s="80" t="s">
        <v>75</v>
      </c>
      <c r="Y84" s="80"/>
      <c r="Z84" s="80" t="s">
        <v>75</v>
      </c>
      <c r="AA84" s="173">
        <v>43658</v>
      </c>
      <c r="AB84" s="80">
        <f t="shared" ca="1" si="9"/>
        <v>9</v>
      </c>
      <c r="AC84" s="80">
        <v>27</v>
      </c>
      <c r="AD84" s="80">
        <v>6</v>
      </c>
      <c r="AE84" s="83">
        <v>10521.19</v>
      </c>
      <c r="AF84" s="80" t="s">
        <v>556</v>
      </c>
      <c r="AG84" s="80">
        <v>1</v>
      </c>
      <c r="AH84" s="83">
        <v>91.2</v>
      </c>
      <c r="AI84" s="83">
        <v>243317.52</v>
      </c>
      <c r="AJ84" s="83">
        <f>IF(OR(Processos!$H84="Alienação",Processos!$H84="Concessão"),"",(N84-AI84)-(AE84+AH84))</f>
        <v>110145.76</v>
      </c>
      <c r="AK84" s="86">
        <f t="shared" si="10"/>
        <v>0.30253534931350951</v>
      </c>
      <c r="AL84" s="82" t="s">
        <v>78</v>
      </c>
      <c r="AM84" s="85"/>
      <c r="AN84" s="61"/>
    </row>
    <row r="85" spans="2:40" ht="24.95" customHeight="1" x14ac:dyDescent="0.25">
      <c r="B85" s="78">
        <f t="shared" si="8"/>
        <v>77</v>
      </c>
      <c r="C85" s="79" t="s">
        <v>504</v>
      </c>
      <c r="D85" s="80" t="s">
        <v>327</v>
      </c>
      <c r="E85" s="80" t="s">
        <v>328</v>
      </c>
      <c r="F85" s="80" t="s">
        <v>209</v>
      </c>
      <c r="G85" s="80" t="s">
        <v>76</v>
      </c>
      <c r="H85" s="80" t="s">
        <v>10</v>
      </c>
      <c r="I85" s="80" t="s">
        <v>505</v>
      </c>
      <c r="J85" s="80" t="s">
        <v>415</v>
      </c>
      <c r="K85" s="81">
        <v>43683</v>
      </c>
      <c r="L85" s="82" t="s">
        <v>400</v>
      </c>
      <c r="M85" s="80" t="s">
        <v>265</v>
      </c>
      <c r="N85" s="83">
        <v>25318.75</v>
      </c>
      <c r="O85" s="80">
        <v>1</v>
      </c>
      <c r="P85" s="80">
        <v>0</v>
      </c>
      <c r="Q85" s="80" t="s">
        <v>74</v>
      </c>
      <c r="R85" s="80" t="s">
        <v>75</v>
      </c>
      <c r="S85" s="80" t="s">
        <v>74</v>
      </c>
      <c r="T85" s="80" t="s">
        <v>75</v>
      </c>
      <c r="U85" s="81">
        <v>43672</v>
      </c>
      <c r="V85" s="84">
        <v>0.375</v>
      </c>
      <c r="W85" s="80" t="s">
        <v>74</v>
      </c>
      <c r="X85" s="80" t="s">
        <v>75</v>
      </c>
      <c r="Y85" s="80" t="s">
        <v>75</v>
      </c>
      <c r="Z85" s="80" t="s">
        <v>74</v>
      </c>
      <c r="AA85" s="173">
        <v>43678</v>
      </c>
      <c r="AB85" s="80">
        <f t="shared" ca="1" si="9"/>
        <v>6</v>
      </c>
      <c r="AC85" s="80">
        <v>1</v>
      </c>
      <c r="AD85" s="80">
        <v>0</v>
      </c>
      <c r="AE85" s="83">
        <v>24432.59</v>
      </c>
      <c r="AF85" s="80" t="s">
        <v>76</v>
      </c>
      <c r="AG85" s="80">
        <v>0</v>
      </c>
      <c r="AH85" s="83">
        <v>0</v>
      </c>
      <c r="AI85" s="83">
        <v>24432.59</v>
      </c>
      <c r="AJ85" s="83">
        <f>Tabela1[[#This Row],[Valor Estimado]]-Tabela1[[#This Row],[Valor]]</f>
        <v>886.15999999999985</v>
      </c>
      <c r="AK85" s="86">
        <f t="shared" si="10"/>
        <v>3.5000148111577381E-2</v>
      </c>
      <c r="AL85" s="82" t="s">
        <v>78</v>
      </c>
      <c r="AM85" s="85"/>
      <c r="AN85" s="61"/>
    </row>
    <row r="86" spans="2:40" ht="24.95" customHeight="1" x14ac:dyDescent="0.25">
      <c r="B86" s="78">
        <f t="shared" si="8"/>
        <v>78</v>
      </c>
      <c r="C86" s="88" t="s">
        <v>506</v>
      </c>
      <c r="D86" s="89" t="s">
        <v>66</v>
      </c>
      <c r="E86" s="89" t="s">
        <v>67</v>
      </c>
      <c r="F86" s="89" t="s">
        <v>521</v>
      </c>
      <c r="G86" s="89" t="s">
        <v>531</v>
      </c>
      <c r="H86" s="89" t="s">
        <v>12</v>
      </c>
      <c r="I86" s="89" t="s">
        <v>507</v>
      </c>
      <c r="J86" s="89" t="s">
        <v>244</v>
      </c>
      <c r="K86" s="90">
        <v>43738</v>
      </c>
      <c r="L86" s="91" t="s">
        <v>72</v>
      </c>
      <c r="M86" s="89" t="s">
        <v>265</v>
      </c>
      <c r="N86" s="92">
        <v>2118429.1</v>
      </c>
      <c r="O86" s="89">
        <v>35</v>
      </c>
      <c r="P86" s="89">
        <v>0</v>
      </c>
      <c r="Q86" s="89" t="s">
        <v>85</v>
      </c>
      <c r="R86" s="89" t="s">
        <v>74</v>
      </c>
      <c r="S86" s="89" t="s">
        <v>74</v>
      </c>
      <c r="T86" s="89" t="s">
        <v>75</v>
      </c>
      <c r="U86" s="90">
        <v>43734</v>
      </c>
      <c r="V86" s="93">
        <v>0.375</v>
      </c>
      <c r="W86" s="89" t="s">
        <v>85</v>
      </c>
      <c r="X86" s="89" t="s">
        <v>74</v>
      </c>
      <c r="Y86" s="89" t="s">
        <v>851</v>
      </c>
      <c r="Z86" s="89" t="s">
        <v>74</v>
      </c>
      <c r="AA86" s="174">
        <v>43734</v>
      </c>
      <c r="AB86" s="89">
        <f t="shared" ca="1" si="6"/>
        <v>0</v>
      </c>
      <c r="AC86" s="89">
        <v>30</v>
      </c>
      <c r="AD86" s="89">
        <v>4</v>
      </c>
      <c r="AE86" s="92">
        <v>525493.22</v>
      </c>
      <c r="AF86" s="89" t="s">
        <v>852</v>
      </c>
      <c r="AG86" s="89">
        <v>1</v>
      </c>
      <c r="AH86" s="92">
        <v>2261.7266</v>
      </c>
      <c r="AI86" s="92">
        <v>1336352.6000000001</v>
      </c>
      <c r="AJ86" s="92">
        <f>IF(OR(Processos!$H86="Alienação",Processos!$H86="Concessão"),"",(N86-AI86)-(AE86+AH86))</f>
        <v>254321.55339999998</v>
      </c>
      <c r="AK86" s="94">
        <f t="shared" si="7"/>
        <v>0.12005195425232779</v>
      </c>
      <c r="AL86" s="91" t="s">
        <v>78</v>
      </c>
      <c r="AM86" s="95"/>
      <c r="AN86" s="61"/>
    </row>
    <row r="87" spans="2:40" ht="24.95" customHeight="1" x14ac:dyDescent="0.25">
      <c r="B87" s="78">
        <f t="shared" si="8"/>
        <v>79</v>
      </c>
      <c r="C87" s="79" t="s">
        <v>508</v>
      </c>
      <c r="D87" s="80" t="s">
        <v>66</v>
      </c>
      <c r="E87" s="80" t="s">
        <v>67</v>
      </c>
      <c r="F87" s="80" t="s">
        <v>522</v>
      </c>
      <c r="G87" s="80" t="s">
        <v>532</v>
      </c>
      <c r="H87" s="80" t="s">
        <v>9</v>
      </c>
      <c r="I87" s="80" t="s">
        <v>509</v>
      </c>
      <c r="J87" s="80" t="s">
        <v>415</v>
      </c>
      <c r="K87" s="81">
        <v>43663</v>
      </c>
      <c r="L87" s="82" t="s">
        <v>72</v>
      </c>
      <c r="M87" s="80" t="s">
        <v>139</v>
      </c>
      <c r="N87" s="83">
        <v>15198.61</v>
      </c>
      <c r="O87" s="80">
        <v>47</v>
      </c>
      <c r="P87" s="80">
        <v>0</v>
      </c>
      <c r="Q87" s="80" t="s">
        <v>74</v>
      </c>
      <c r="R87" s="80" t="s">
        <v>75</v>
      </c>
      <c r="S87" s="80" t="s">
        <v>74</v>
      </c>
      <c r="T87" s="80" t="s">
        <v>75</v>
      </c>
      <c r="U87" s="81">
        <v>43661</v>
      </c>
      <c r="V87" s="84">
        <v>0.35416666666666702</v>
      </c>
      <c r="W87" s="80" t="s">
        <v>74</v>
      </c>
      <c r="X87" s="80" t="s">
        <v>75</v>
      </c>
      <c r="Y87" s="80" t="s">
        <v>76</v>
      </c>
      <c r="Z87" s="80" t="s">
        <v>74</v>
      </c>
      <c r="AA87" s="173">
        <v>43662</v>
      </c>
      <c r="AB87" s="80">
        <f t="shared" ca="1" si="6"/>
        <v>1</v>
      </c>
      <c r="AC87" s="80">
        <v>44</v>
      </c>
      <c r="AD87" s="80">
        <v>0</v>
      </c>
      <c r="AE87" s="83">
        <v>0</v>
      </c>
      <c r="AF87" s="80" t="s">
        <v>76</v>
      </c>
      <c r="AG87" s="80">
        <v>3</v>
      </c>
      <c r="AH87" s="83">
        <v>28.32</v>
      </c>
      <c r="AI87" s="83">
        <v>15170.312</v>
      </c>
      <c r="AJ87" s="83">
        <f>IF(OR(Processos!$H87="Alienação",Processos!$H87="Concessão"),"",(N87-AI87)-(AE87+AH87))</f>
        <v>-2.1999999999316344E-2</v>
      </c>
      <c r="AK87" s="86">
        <f t="shared" si="7"/>
        <v>-1.4475007911457919E-6</v>
      </c>
      <c r="AL87" s="82" t="s">
        <v>78</v>
      </c>
      <c r="AM87" s="85"/>
      <c r="AN87" s="61"/>
    </row>
    <row r="88" spans="2:40" ht="24.95" customHeight="1" x14ac:dyDescent="0.25">
      <c r="B88" s="78">
        <f t="shared" si="8"/>
        <v>80</v>
      </c>
      <c r="C88" s="88" t="s">
        <v>510</v>
      </c>
      <c r="D88" s="89" t="s">
        <v>66</v>
      </c>
      <c r="E88" s="89" t="s">
        <v>67</v>
      </c>
      <c r="F88" s="89" t="s">
        <v>523</v>
      </c>
      <c r="G88" s="89" t="s">
        <v>533</v>
      </c>
      <c r="H88" s="89" t="s">
        <v>9</v>
      </c>
      <c r="I88" s="89" t="s">
        <v>511</v>
      </c>
      <c r="J88" s="89" t="s">
        <v>151</v>
      </c>
      <c r="K88" s="90">
        <v>43662</v>
      </c>
      <c r="L88" s="91" t="s">
        <v>72</v>
      </c>
      <c r="M88" s="89" t="s">
        <v>152</v>
      </c>
      <c r="N88" s="92">
        <v>33575.08</v>
      </c>
      <c r="O88" s="89">
        <v>40</v>
      </c>
      <c r="P88" s="89">
        <v>0</v>
      </c>
      <c r="Q88" s="201" t="s">
        <v>74</v>
      </c>
      <c r="R88" s="201" t="s">
        <v>75</v>
      </c>
      <c r="S88" s="201" t="s">
        <v>74</v>
      </c>
      <c r="T88" s="201" t="s">
        <v>75</v>
      </c>
      <c r="U88" s="90">
        <v>43656</v>
      </c>
      <c r="V88" s="93">
        <v>0.375</v>
      </c>
      <c r="W88" s="201" t="s">
        <v>74</v>
      </c>
      <c r="X88" s="201" t="s">
        <v>75</v>
      </c>
      <c r="Y88" s="201" t="s">
        <v>75</v>
      </c>
      <c r="Z88" s="201" t="s">
        <v>74</v>
      </c>
      <c r="AA88" s="174">
        <v>43661</v>
      </c>
      <c r="AB88" s="89">
        <f t="shared" ca="1" si="6"/>
        <v>5</v>
      </c>
      <c r="AC88" s="201">
        <v>36</v>
      </c>
      <c r="AD88" s="201">
        <v>4</v>
      </c>
      <c r="AE88" s="205">
        <v>3308.9</v>
      </c>
      <c r="AF88" s="201" t="s">
        <v>853</v>
      </c>
      <c r="AG88" s="201">
        <v>0</v>
      </c>
      <c r="AH88" s="205">
        <v>0</v>
      </c>
      <c r="AI88" s="205">
        <v>24293.279999999999</v>
      </c>
      <c r="AJ88" s="92">
        <f>IF(OR(Processos!$H88="Alienação",Processos!$H88="Concessão"),"",(N88-AI88)-(AE88+AH88))</f>
        <v>5972.9000000000033</v>
      </c>
      <c r="AK88" s="94">
        <f t="shared" si="7"/>
        <v>0.17789682109469293</v>
      </c>
      <c r="AL88" s="91" t="s">
        <v>78</v>
      </c>
      <c r="AM88" s="95"/>
      <c r="AN88" s="61"/>
    </row>
    <row r="89" spans="2:40" ht="24.95" customHeight="1" x14ac:dyDescent="0.25">
      <c r="B89" s="78">
        <f t="shared" si="8"/>
        <v>81</v>
      </c>
      <c r="C89" s="79" t="s">
        <v>512</v>
      </c>
      <c r="D89" s="80" t="s">
        <v>66</v>
      </c>
      <c r="E89" s="80" t="s">
        <v>67</v>
      </c>
      <c r="F89" s="80" t="s">
        <v>524</v>
      </c>
      <c r="G89" s="80" t="s">
        <v>534</v>
      </c>
      <c r="H89" s="80" t="s">
        <v>9</v>
      </c>
      <c r="I89" s="80" t="s">
        <v>513</v>
      </c>
      <c r="J89" s="80" t="s">
        <v>151</v>
      </c>
      <c r="K89" s="81">
        <v>43686</v>
      </c>
      <c r="L89" s="82" t="s">
        <v>72</v>
      </c>
      <c r="M89" s="80" t="s">
        <v>152</v>
      </c>
      <c r="N89" s="83">
        <v>70467.839999999997</v>
      </c>
      <c r="O89" s="80">
        <v>43</v>
      </c>
      <c r="P89" s="80">
        <v>0</v>
      </c>
      <c r="Q89" s="201" t="s">
        <v>74</v>
      </c>
      <c r="R89" s="201" t="s">
        <v>75</v>
      </c>
      <c r="S89" s="201" t="s">
        <v>74</v>
      </c>
      <c r="T89" s="201" t="s">
        <v>75</v>
      </c>
      <c r="U89" s="81">
        <v>43672</v>
      </c>
      <c r="V89" s="84">
        <v>0.59375</v>
      </c>
      <c r="W89" s="201" t="s">
        <v>74</v>
      </c>
      <c r="X89" s="201" t="s">
        <v>75</v>
      </c>
      <c r="Y89" s="201" t="s">
        <v>75</v>
      </c>
      <c r="Z89" s="201" t="s">
        <v>74</v>
      </c>
      <c r="AA89" s="173">
        <v>43684</v>
      </c>
      <c r="AB89" s="80">
        <f t="shared" ca="1" si="6"/>
        <v>12</v>
      </c>
      <c r="AC89" s="206">
        <v>33</v>
      </c>
      <c r="AD89" s="206">
        <v>4</v>
      </c>
      <c r="AE89" s="207">
        <v>4227.09</v>
      </c>
      <c r="AF89" s="206" t="s">
        <v>854</v>
      </c>
      <c r="AG89" s="206">
        <v>6</v>
      </c>
      <c r="AH89" s="207">
        <v>1133.6500000000001</v>
      </c>
      <c r="AI89" s="207">
        <v>45284.6</v>
      </c>
      <c r="AJ89" s="83">
        <f>IF(OR(Processos!$H89="Alienação",Processos!$H89="Concessão"),"",(N89-AI89)-(AE89+AH89))</f>
        <v>19822.5</v>
      </c>
      <c r="AK89" s="86">
        <f t="shared" si="7"/>
        <v>0.28129853277750533</v>
      </c>
      <c r="AL89" s="82" t="s">
        <v>78</v>
      </c>
      <c r="AM89" s="85"/>
      <c r="AN89" s="61"/>
    </row>
    <row r="90" spans="2:40" ht="24.95" customHeight="1" x14ac:dyDescent="0.25">
      <c r="B90" s="78">
        <f t="shared" si="8"/>
        <v>82</v>
      </c>
      <c r="C90" s="79" t="s">
        <v>515</v>
      </c>
      <c r="D90" s="80" t="s">
        <v>66</v>
      </c>
      <c r="E90" s="80" t="s">
        <v>67</v>
      </c>
      <c r="F90" s="80" t="s">
        <v>525</v>
      </c>
      <c r="G90" s="80" t="s">
        <v>285</v>
      </c>
      <c r="H90" s="80" t="s">
        <v>9</v>
      </c>
      <c r="I90" s="80" t="s">
        <v>513</v>
      </c>
      <c r="J90" s="80" t="s">
        <v>244</v>
      </c>
      <c r="K90" s="81">
        <v>43671</v>
      </c>
      <c r="L90" s="82" t="s">
        <v>72</v>
      </c>
      <c r="M90" s="80" t="s">
        <v>73</v>
      </c>
      <c r="N90" s="83">
        <v>53475.91</v>
      </c>
      <c r="O90" s="80">
        <v>18</v>
      </c>
      <c r="P90" s="80">
        <v>0</v>
      </c>
      <c r="Q90" s="80" t="s">
        <v>74</v>
      </c>
      <c r="R90" s="80" t="s">
        <v>75</v>
      </c>
      <c r="S90" s="80" t="s">
        <v>74</v>
      </c>
      <c r="T90" s="80" t="s">
        <v>75</v>
      </c>
      <c r="U90" s="81">
        <v>43657</v>
      </c>
      <c r="V90" s="84">
        <v>0.35416666666666702</v>
      </c>
      <c r="W90" s="80" t="s">
        <v>74</v>
      </c>
      <c r="X90" s="80" t="s">
        <v>75</v>
      </c>
      <c r="Y90" s="80" t="s">
        <v>76</v>
      </c>
      <c r="Z90" s="80" t="s">
        <v>74</v>
      </c>
      <c r="AA90" s="173">
        <v>43662</v>
      </c>
      <c r="AB90" s="80">
        <f ca="1">IF(U90="","",IF(AA90="",TODAY()-U90,IF(AA90-U90,AA90-U90,0)))</f>
        <v>5</v>
      </c>
      <c r="AC90" s="80">
        <v>14</v>
      </c>
      <c r="AD90" s="80">
        <v>2</v>
      </c>
      <c r="AE90" s="83">
        <v>509.42</v>
      </c>
      <c r="AF90" s="80" t="s">
        <v>162</v>
      </c>
      <c r="AG90" s="80">
        <v>1</v>
      </c>
      <c r="AH90" s="83">
        <v>163.91</v>
      </c>
      <c r="AI90" s="83">
        <v>45569.84</v>
      </c>
      <c r="AJ90" s="83">
        <f>IF(OR(Processos!$H90="Alienação",Processos!$H90="Concessão"),"",(N90-AI90)-(AE90+AH90))</f>
        <v>7232.7400000000071</v>
      </c>
      <c r="AK90" s="86">
        <f>IF(ISERROR((AJ90*100)/N90/100),"",(AJ90*100)/N90/100)</f>
        <v>0.13525230332686264</v>
      </c>
      <c r="AL90" s="82" t="s">
        <v>78</v>
      </c>
      <c r="AM90" s="95"/>
      <c r="AN90" s="61"/>
    </row>
    <row r="91" spans="2:40" ht="24.95" customHeight="1" x14ac:dyDescent="0.25">
      <c r="B91" s="78">
        <f t="shared" si="8"/>
        <v>83</v>
      </c>
      <c r="C91" s="88" t="s">
        <v>514</v>
      </c>
      <c r="D91" s="89" t="s">
        <v>66</v>
      </c>
      <c r="E91" s="89" t="s">
        <v>67</v>
      </c>
      <c r="F91" s="89" t="s">
        <v>526</v>
      </c>
      <c r="G91" s="89" t="s">
        <v>535</v>
      </c>
      <c r="H91" s="89" t="s">
        <v>9</v>
      </c>
      <c r="I91" s="89" t="s">
        <v>470</v>
      </c>
      <c r="J91" s="89" t="s">
        <v>244</v>
      </c>
      <c r="K91" s="90">
        <v>43679</v>
      </c>
      <c r="L91" s="91" t="s">
        <v>72</v>
      </c>
      <c r="M91" s="89" t="s">
        <v>235</v>
      </c>
      <c r="N91" s="92">
        <v>26517.64</v>
      </c>
      <c r="O91" s="89">
        <v>48</v>
      </c>
      <c r="P91" s="89">
        <v>0</v>
      </c>
      <c r="Q91" s="89" t="s">
        <v>74</v>
      </c>
      <c r="R91" s="89" t="s">
        <v>75</v>
      </c>
      <c r="S91" s="89" t="s">
        <v>74</v>
      </c>
      <c r="T91" s="89" t="s">
        <v>75</v>
      </c>
      <c r="U91" s="90">
        <v>43671</v>
      </c>
      <c r="V91" s="93">
        <v>0.375</v>
      </c>
      <c r="W91" s="89" t="s">
        <v>74</v>
      </c>
      <c r="X91" s="89" t="s">
        <v>75</v>
      </c>
      <c r="Y91" s="89" t="s">
        <v>75</v>
      </c>
      <c r="Z91" s="89" t="s">
        <v>74</v>
      </c>
      <c r="AA91" s="174">
        <v>43676</v>
      </c>
      <c r="AB91" s="89">
        <f t="shared" ca="1" si="6"/>
        <v>5</v>
      </c>
      <c r="AC91" s="89">
        <v>14</v>
      </c>
      <c r="AD91" s="89">
        <v>0</v>
      </c>
      <c r="AE91" s="92">
        <v>0</v>
      </c>
      <c r="AF91" s="89" t="s">
        <v>76</v>
      </c>
      <c r="AG91" s="89">
        <v>34</v>
      </c>
      <c r="AH91" s="92">
        <v>7108.5329000000002</v>
      </c>
      <c r="AI91" s="92">
        <v>18756.810000000001</v>
      </c>
      <c r="AJ91" s="92">
        <f>IF(OR(Processos!$H91="Alienação",Processos!$H91="Concessão"),"",(N91-AI91)-(AE91+AH91))</f>
        <v>652.29709999999795</v>
      </c>
      <c r="AK91" s="94">
        <f t="shared" si="7"/>
        <v>2.4598610585255629E-2</v>
      </c>
      <c r="AL91" s="91" t="s">
        <v>78</v>
      </c>
      <c r="AM91" s="95"/>
      <c r="AN91" s="61"/>
    </row>
    <row r="92" spans="2:40" ht="24.95" customHeight="1" x14ac:dyDescent="0.25">
      <c r="B92" s="78">
        <f t="shared" si="8"/>
        <v>84</v>
      </c>
      <c r="C92" s="88" t="s">
        <v>516</v>
      </c>
      <c r="D92" s="89" t="s">
        <v>66</v>
      </c>
      <c r="E92" s="89" t="s">
        <v>67</v>
      </c>
      <c r="F92" s="89" t="s">
        <v>527</v>
      </c>
      <c r="G92" s="89" t="s">
        <v>536</v>
      </c>
      <c r="H92" s="89" t="s">
        <v>9</v>
      </c>
      <c r="I92" s="89" t="s">
        <v>517</v>
      </c>
      <c r="J92" s="89" t="s">
        <v>151</v>
      </c>
      <c r="K92" s="90">
        <v>43661</v>
      </c>
      <c r="L92" s="91" t="s">
        <v>72</v>
      </c>
      <c r="M92" s="89" t="s">
        <v>152</v>
      </c>
      <c r="N92" s="92">
        <v>8866.2900000000009</v>
      </c>
      <c r="O92" s="89">
        <v>48</v>
      </c>
      <c r="P92" s="89">
        <v>0</v>
      </c>
      <c r="Q92" s="201" t="s">
        <v>74</v>
      </c>
      <c r="R92" s="201" t="s">
        <v>75</v>
      </c>
      <c r="S92" s="201" t="s">
        <v>74</v>
      </c>
      <c r="T92" s="201" t="s">
        <v>75</v>
      </c>
      <c r="U92" s="90">
        <v>43655</v>
      </c>
      <c r="V92" s="93">
        <v>0.375</v>
      </c>
      <c r="W92" s="201" t="s">
        <v>74</v>
      </c>
      <c r="X92" s="201" t="s">
        <v>75</v>
      </c>
      <c r="Y92" s="201" t="s">
        <v>75</v>
      </c>
      <c r="Z92" s="201" t="s">
        <v>74</v>
      </c>
      <c r="AA92" s="174">
        <v>43658</v>
      </c>
      <c r="AB92" s="89">
        <f t="shared" ca="1" si="6"/>
        <v>3</v>
      </c>
      <c r="AC92" s="89">
        <v>40</v>
      </c>
      <c r="AD92" s="89">
        <v>7</v>
      </c>
      <c r="AE92" s="92">
        <v>845.17</v>
      </c>
      <c r="AF92" s="206" t="s">
        <v>854</v>
      </c>
      <c r="AG92" s="89">
        <v>1</v>
      </c>
      <c r="AH92" s="92">
        <v>9.6</v>
      </c>
      <c r="AI92" s="92">
        <v>5460.73</v>
      </c>
      <c r="AJ92" s="92">
        <f>IF(OR(Processos!$H92="Alienação",Processos!$H92="Concessão"),"",(N92-AI92)-(AE92+AH92))</f>
        <v>2550.7900000000013</v>
      </c>
      <c r="AK92" s="94">
        <f t="shared" si="7"/>
        <v>0.28769530434939544</v>
      </c>
      <c r="AL92" s="91" t="s">
        <v>78</v>
      </c>
      <c r="AM92" s="95"/>
      <c r="AN92" s="61"/>
    </row>
    <row r="93" spans="2:40" ht="24.95" customHeight="1" x14ac:dyDescent="0.25">
      <c r="B93" s="78">
        <f t="shared" si="8"/>
        <v>85</v>
      </c>
      <c r="C93" s="79" t="s">
        <v>518</v>
      </c>
      <c r="D93" s="80" t="s">
        <v>66</v>
      </c>
      <c r="E93" s="80" t="s">
        <v>67</v>
      </c>
      <c r="F93" s="80" t="s">
        <v>528</v>
      </c>
      <c r="G93" s="80" t="s">
        <v>537</v>
      </c>
      <c r="H93" s="80" t="s">
        <v>9</v>
      </c>
      <c r="I93" s="80" t="s">
        <v>513</v>
      </c>
      <c r="J93" s="80" t="s">
        <v>71</v>
      </c>
      <c r="K93" s="81">
        <v>43670</v>
      </c>
      <c r="L93" s="82" t="s">
        <v>72</v>
      </c>
      <c r="M93" s="80" t="s">
        <v>139</v>
      </c>
      <c r="N93" s="83">
        <v>158756.38</v>
      </c>
      <c r="O93" s="80">
        <v>28</v>
      </c>
      <c r="P93" s="80">
        <v>0</v>
      </c>
      <c r="Q93" s="80" t="s">
        <v>74</v>
      </c>
      <c r="R93" s="80" t="s">
        <v>75</v>
      </c>
      <c r="S93" s="80" t="s">
        <v>74</v>
      </c>
      <c r="T93" s="80" t="s">
        <v>74</v>
      </c>
      <c r="U93" s="81">
        <v>43664</v>
      </c>
      <c r="V93" s="84">
        <v>0.35416666666666702</v>
      </c>
      <c r="W93" s="80" t="s">
        <v>74</v>
      </c>
      <c r="X93" s="80" t="s">
        <v>75</v>
      </c>
      <c r="Y93" s="80" t="s">
        <v>76</v>
      </c>
      <c r="Z93" s="80" t="s">
        <v>74</v>
      </c>
      <c r="AA93" s="173">
        <v>43669</v>
      </c>
      <c r="AB93" s="80">
        <f t="shared" ca="1" si="6"/>
        <v>5</v>
      </c>
      <c r="AC93" s="80">
        <v>14</v>
      </c>
      <c r="AD93" s="80">
        <v>0</v>
      </c>
      <c r="AE93" s="83">
        <v>0</v>
      </c>
      <c r="AF93" s="80" t="s">
        <v>76</v>
      </c>
      <c r="AG93" s="80">
        <v>14</v>
      </c>
      <c r="AH93" s="83">
        <v>49892.582999999999</v>
      </c>
      <c r="AI93" s="83">
        <v>99999.951000000001</v>
      </c>
      <c r="AJ93" s="83">
        <f>IF(OR(Processos!$H93="Alienação",Processos!$H93="Concessão"),"",(N93-AI93)-(AE93+AH93))</f>
        <v>8863.846000000005</v>
      </c>
      <c r="AK93" s="86">
        <f t="shared" si="7"/>
        <v>5.5833006522320587E-2</v>
      </c>
      <c r="AL93" s="82" t="s">
        <v>78</v>
      </c>
      <c r="AM93" s="85"/>
      <c r="AN93" s="61"/>
    </row>
    <row r="94" spans="2:40" ht="24.95" customHeight="1" x14ac:dyDescent="0.25">
      <c r="B94" s="78">
        <f t="shared" si="8"/>
        <v>86</v>
      </c>
      <c r="C94" s="79" t="s">
        <v>520</v>
      </c>
      <c r="D94" s="80" t="s">
        <v>66</v>
      </c>
      <c r="E94" s="80" t="s">
        <v>67</v>
      </c>
      <c r="F94" s="80" t="s">
        <v>529</v>
      </c>
      <c r="G94" s="80" t="s">
        <v>538</v>
      </c>
      <c r="H94" s="80" t="s">
        <v>9</v>
      </c>
      <c r="I94" s="80" t="s">
        <v>513</v>
      </c>
      <c r="J94" s="80" t="s">
        <v>408</v>
      </c>
      <c r="K94" s="81">
        <v>43682</v>
      </c>
      <c r="L94" s="82" t="s">
        <v>72</v>
      </c>
      <c r="M94" s="80" t="s">
        <v>235</v>
      </c>
      <c r="N94" s="83">
        <v>55654.6</v>
      </c>
      <c r="O94" s="80">
        <v>44</v>
      </c>
      <c r="P94" s="80">
        <v>0</v>
      </c>
      <c r="Q94" s="80" t="s">
        <v>74</v>
      </c>
      <c r="R94" s="80" t="s">
        <v>75</v>
      </c>
      <c r="S94" s="80" t="s">
        <v>74</v>
      </c>
      <c r="T94" s="80" t="s">
        <v>75</v>
      </c>
      <c r="U94" s="81">
        <v>43676</v>
      </c>
      <c r="V94" s="84">
        <v>0.375</v>
      </c>
      <c r="W94" s="80" t="s">
        <v>74</v>
      </c>
      <c r="X94" s="80" t="s">
        <v>75</v>
      </c>
      <c r="Y94" s="80" t="s">
        <v>75</v>
      </c>
      <c r="Z94" s="80" t="s">
        <v>74</v>
      </c>
      <c r="AA94" s="173">
        <v>43679</v>
      </c>
      <c r="AB94" s="80">
        <f ca="1">IF(U94="","",IF(AA94="",TODAY()-U94,IF(AA94-U94,AA94-U94,0)))</f>
        <v>3</v>
      </c>
      <c r="AC94" s="80">
        <v>43</v>
      </c>
      <c r="AD94" s="80">
        <v>0</v>
      </c>
      <c r="AE94" s="83">
        <v>0</v>
      </c>
      <c r="AF94" s="80" t="s">
        <v>76</v>
      </c>
      <c r="AG94" s="80">
        <v>1</v>
      </c>
      <c r="AH94" s="83">
        <v>172.85</v>
      </c>
      <c r="AI94" s="83">
        <v>52610.697800000002</v>
      </c>
      <c r="AJ94" s="83">
        <f>IF(OR(Processos!$H94="Alienação",Processos!$H94="Concessão"),"",(N94-AI94)-(AE94+AH94))</f>
        <v>2871.0521999999969</v>
      </c>
      <c r="AK94" s="86">
        <f>IF(ISERROR((AJ94*100)/N94/100),"",(AJ94*100)/N94/100)</f>
        <v>5.1586970349261276E-2</v>
      </c>
      <c r="AL94" s="82" t="s">
        <v>78</v>
      </c>
      <c r="AM94" s="85"/>
      <c r="AN94" s="61"/>
    </row>
    <row r="95" spans="2:40" ht="24.95" customHeight="1" x14ac:dyDescent="0.25">
      <c r="B95" s="78">
        <f t="shared" si="8"/>
        <v>87</v>
      </c>
      <c r="C95" s="88" t="s">
        <v>519</v>
      </c>
      <c r="D95" s="89" t="s">
        <v>66</v>
      </c>
      <c r="E95" s="89" t="s">
        <v>67</v>
      </c>
      <c r="F95" s="89" t="s">
        <v>530</v>
      </c>
      <c r="G95" s="89" t="s">
        <v>539</v>
      </c>
      <c r="H95" s="89" t="s">
        <v>9</v>
      </c>
      <c r="I95" s="89" t="s">
        <v>484</v>
      </c>
      <c r="J95" s="89" t="s">
        <v>244</v>
      </c>
      <c r="K95" s="90">
        <v>43686</v>
      </c>
      <c r="L95" s="91" t="s">
        <v>72</v>
      </c>
      <c r="M95" s="89" t="s">
        <v>84</v>
      </c>
      <c r="N95" s="92">
        <v>624275.01</v>
      </c>
      <c r="O95" s="89">
        <v>35</v>
      </c>
      <c r="P95" s="89">
        <v>0</v>
      </c>
      <c r="Q95" s="89" t="s">
        <v>74</v>
      </c>
      <c r="R95" s="89" t="s">
        <v>75</v>
      </c>
      <c r="S95" s="89" t="s">
        <v>74</v>
      </c>
      <c r="T95" s="89" t="s">
        <v>75</v>
      </c>
      <c r="U95" s="90">
        <v>43664</v>
      </c>
      <c r="V95" s="93">
        <v>0.35416666666666702</v>
      </c>
      <c r="W95" s="89" t="s">
        <v>85</v>
      </c>
      <c r="X95" s="89" t="s">
        <v>74</v>
      </c>
      <c r="Y95" s="89" t="s">
        <v>693</v>
      </c>
      <c r="Z95" s="89" t="s">
        <v>74</v>
      </c>
      <c r="AA95" s="174">
        <v>43670</v>
      </c>
      <c r="AB95" s="89">
        <f t="shared" ca="1" si="6"/>
        <v>6</v>
      </c>
      <c r="AC95" s="89">
        <v>19</v>
      </c>
      <c r="AD95" s="89">
        <v>5</v>
      </c>
      <c r="AE95" s="92">
        <v>8092.06</v>
      </c>
      <c r="AF95" s="89" t="s">
        <v>162</v>
      </c>
      <c r="AG95" s="89">
        <v>11</v>
      </c>
      <c r="AH95" s="92">
        <v>9122.1200000000008</v>
      </c>
      <c r="AI95" s="92">
        <v>313197.32500000001</v>
      </c>
      <c r="AJ95" s="92">
        <f>IF(OR(Processos!$H95="Alienação",Processos!$H95="Concessão"),"",(N95-AI95)-(AE95+AH95))</f>
        <v>293863.505</v>
      </c>
      <c r="AK95" s="94">
        <f t="shared" si="7"/>
        <v>0.47072764453601951</v>
      </c>
      <c r="AL95" s="91" t="s">
        <v>78</v>
      </c>
      <c r="AM95" s="95"/>
      <c r="AN95" s="61"/>
    </row>
    <row r="96" spans="2:40" ht="24.95" customHeight="1" x14ac:dyDescent="0.25">
      <c r="B96" s="78">
        <f t="shared" si="8"/>
        <v>88</v>
      </c>
      <c r="C96" s="88" t="s">
        <v>540</v>
      </c>
      <c r="D96" s="89" t="s">
        <v>66</v>
      </c>
      <c r="E96" s="89" t="s">
        <v>67</v>
      </c>
      <c r="F96" s="89" t="s">
        <v>541</v>
      </c>
      <c r="G96" s="89" t="s">
        <v>542</v>
      </c>
      <c r="H96" s="89" t="s">
        <v>9</v>
      </c>
      <c r="I96" s="89" t="s">
        <v>470</v>
      </c>
      <c r="J96" s="89" t="s">
        <v>71</v>
      </c>
      <c r="K96" s="90">
        <v>43692</v>
      </c>
      <c r="L96" s="91" t="s">
        <v>72</v>
      </c>
      <c r="M96" s="89" t="s">
        <v>117</v>
      </c>
      <c r="N96" s="92">
        <v>90013.48</v>
      </c>
      <c r="O96" s="89">
        <v>48</v>
      </c>
      <c r="P96" s="89">
        <v>0</v>
      </c>
      <c r="Q96" s="89" t="s">
        <v>85</v>
      </c>
      <c r="R96" s="89" t="s">
        <v>85</v>
      </c>
      <c r="S96" s="89" t="s">
        <v>74</v>
      </c>
      <c r="T96" s="89" t="s">
        <v>75</v>
      </c>
      <c r="U96" s="90">
        <v>43677</v>
      </c>
      <c r="V96" s="93">
        <v>0.39583333333333298</v>
      </c>
      <c r="W96" s="89" t="s">
        <v>74</v>
      </c>
      <c r="X96" s="89" t="s">
        <v>74</v>
      </c>
      <c r="Y96" s="89"/>
      <c r="Z96" s="89" t="s">
        <v>75</v>
      </c>
      <c r="AA96" s="174">
        <v>43691</v>
      </c>
      <c r="AB96" s="89">
        <f t="shared" ca="1" si="6"/>
        <v>14</v>
      </c>
      <c r="AC96" s="89">
        <v>39</v>
      </c>
      <c r="AD96" s="89">
        <v>5</v>
      </c>
      <c r="AE96" s="92">
        <v>2301.7600000000002</v>
      </c>
      <c r="AF96" s="89" t="s">
        <v>741</v>
      </c>
      <c r="AG96" s="89">
        <v>4</v>
      </c>
      <c r="AH96" s="92">
        <v>8632.2000000000007</v>
      </c>
      <c r="AI96" s="92">
        <v>63540.95</v>
      </c>
      <c r="AJ96" s="92">
        <f>IF(OR(Processos!$H96="Alienação",Processos!$H96="Concessão"),"",(N96-AI96)-(AE96+AH96))</f>
        <v>15538.569999999998</v>
      </c>
      <c r="AK96" s="94">
        <f t="shared" si="7"/>
        <v>0.17262492240051155</v>
      </c>
      <c r="AL96" s="91" t="s">
        <v>78</v>
      </c>
      <c r="AM96" s="95"/>
      <c r="AN96" s="61"/>
    </row>
    <row r="97" spans="2:40" ht="24.95" customHeight="1" x14ac:dyDescent="0.25">
      <c r="B97" s="78">
        <f t="shared" si="8"/>
        <v>89</v>
      </c>
      <c r="C97" s="79" t="s">
        <v>543</v>
      </c>
      <c r="D97" s="80" t="s">
        <v>66</v>
      </c>
      <c r="E97" s="80" t="s">
        <v>67</v>
      </c>
      <c r="F97" s="80" t="s">
        <v>545</v>
      </c>
      <c r="G97" s="80" t="s">
        <v>546</v>
      </c>
      <c r="H97" s="80" t="s">
        <v>9</v>
      </c>
      <c r="I97" s="80" t="s">
        <v>544</v>
      </c>
      <c r="J97" s="80" t="s">
        <v>151</v>
      </c>
      <c r="K97" s="81">
        <v>43714</v>
      </c>
      <c r="L97" s="82" t="s">
        <v>72</v>
      </c>
      <c r="M97" s="80" t="s">
        <v>73</v>
      </c>
      <c r="N97" s="83">
        <v>139233.76999999999</v>
      </c>
      <c r="O97" s="80">
        <v>45</v>
      </c>
      <c r="P97" s="80">
        <v>0</v>
      </c>
      <c r="Q97" s="80" t="s">
        <v>74</v>
      </c>
      <c r="R97" s="80" t="s">
        <v>75</v>
      </c>
      <c r="S97" s="80" t="s">
        <v>74</v>
      </c>
      <c r="T97" s="80" t="s">
        <v>75</v>
      </c>
      <c r="U97" s="81">
        <v>43671</v>
      </c>
      <c r="V97" s="84">
        <v>0.35416666666666702</v>
      </c>
      <c r="W97" s="80" t="s">
        <v>74</v>
      </c>
      <c r="X97" s="80" t="s">
        <v>75</v>
      </c>
      <c r="Y97" s="80"/>
      <c r="Z97" s="80" t="s">
        <v>74</v>
      </c>
      <c r="AA97" s="173">
        <v>43699</v>
      </c>
      <c r="AB97" s="80">
        <f t="shared" ca="1" si="6"/>
        <v>28</v>
      </c>
      <c r="AC97" s="80">
        <v>43</v>
      </c>
      <c r="AD97" s="80">
        <v>1</v>
      </c>
      <c r="AE97" s="83">
        <v>765.9</v>
      </c>
      <c r="AF97" s="80" t="s">
        <v>162</v>
      </c>
      <c r="AG97" s="80">
        <v>1</v>
      </c>
      <c r="AH97" s="83">
        <v>521.13</v>
      </c>
      <c r="AI97" s="83">
        <v>92855.08</v>
      </c>
      <c r="AJ97" s="83">
        <f>IF(OR(Processos!$H97="Alienação",Processos!$H97="Concessão"),"",(N97-AI97)-(AE97+AH97))</f>
        <v>45091.659999999989</v>
      </c>
      <c r="AK97" s="86">
        <f t="shared" si="7"/>
        <v>0.32385577148417366</v>
      </c>
      <c r="AL97" s="82" t="s">
        <v>78</v>
      </c>
      <c r="AM97" s="85"/>
      <c r="AN97" s="61"/>
    </row>
    <row r="98" spans="2:40" ht="24.95" customHeight="1" x14ac:dyDescent="0.25">
      <c r="B98" s="78">
        <f t="shared" si="8"/>
        <v>90</v>
      </c>
      <c r="C98" s="88" t="s">
        <v>549</v>
      </c>
      <c r="D98" s="89" t="s">
        <v>66</v>
      </c>
      <c r="E98" s="89" t="s">
        <v>67</v>
      </c>
      <c r="F98" s="89" t="s">
        <v>551</v>
      </c>
      <c r="G98" s="89" t="s">
        <v>555</v>
      </c>
      <c r="H98" s="89" t="s">
        <v>9</v>
      </c>
      <c r="I98" s="89" t="s">
        <v>550</v>
      </c>
      <c r="J98" s="89" t="s">
        <v>407</v>
      </c>
      <c r="K98" s="90">
        <v>43679</v>
      </c>
      <c r="L98" s="91" t="s">
        <v>72</v>
      </c>
      <c r="M98" s="89" t="s">
        <v>117</v>
      </c>
      <c r="N98" s="92">
        <v>24996.79</v>
      </c>
      <c r="O98" s="89">
        <v>11</v>
      </c>
      <c r="P98" s="89">
        <v>0</v>
      </c>
      <c r="Q98" s="89" t="s">
        <v>74</v>
      </c>
      <c r="R98" s="89" t="s">
        <v>75</v>
      </c>
      <c r="S98" s="89" t="s">
        <v>74</v>
      </c>
      <c r="T98" s="89" t="s">
        <v>75</v>
      </c>
      <c r="U98" s="90">
        <v>43671</v>
      </c>
      <c r="V98" s="93">
        <v>0.39583333333333298</v>
      </c>
      <c r="W98" s="89" t="s">
        <v>74</v>
      </c>
      <c r="X98" s="89" t="s">
        <v>75</v>
      </c>
      <c r="Y98" s="89"/>
      <c r="Z98" s="89" t="s">
        <v>75</v>
      </c>
      <c r="AA98" s="174">
        <v>43676</v>
      </c>
      <c r="AB98" s="89">
        <f t="shared" ca="1" si="6"/>
        <v>5</v>
      </c>
      <c r="AC98" s="89">
        <v>11</v>
      </c>
      <c r="AD98" s="89">
        <v>0</v>
      </c>
      <c r="AE98" s="92">
        <v>0</v>
      </c>
      <c r="AF98" s="89"/>
      <c r="AG98" s="89">
        <v>0</v>
      </c>
      <c r="AH98" s="92">
        <v>0</v>
      </c>
      <c r="AI98" s="92">
        <v>15578.07</v>
      </c>
      <c r="AJ98" s="92">
        <f>IF(OR(Processos!$H98="Alienação",Processos!$H98="Concessão"),"",(N98-AI98)-(AE98+AH98))</f>
        <v>9418.7200000000012</v>
      </c>
      <c r="AK98" s="94">
        <f t="shared" si="7"/>
        <v>0.37679718075800933</v>
      </c>
      <c r="AL98" s="91" t="s">
        <v>78</v>
      </c>
      <c r="AM98" s="95"/>
      <c r="AN98" s="61"/>
    </row>
    <row r="99" spans="2:40" ht="24.95" customHeight="1" x14ac:dyDescent="0.25">
      <c r="B99" s="78">
        <f t="shared" si="8"/>
        <v>91</v>
      </c>
      <c r="C99" s="79" t="s">
        <v>560</v>
      </c>
      <c r="D99" s="89" t="s">
        <v>66</v>
      </c>
      <c r="E99" s="89" t="s">
        <v>67</v>
      </c>
      <c r="F99" s="80" t="s">
        <v>561</v>
      </c>
      <c r="G99" s="80" t="s">
        <v>562</v>
      </c>
      <c r="H99" s="80" t="s">
        <v>9</v>
      </c>
      <c r="I99" s="80" t="s">
        <v>544</v>
      </c>
      <c r="J99" s="80" t="s">
        <v>71</v>
      </c>
      <c r="K99" s="81">
        <v>43661</v>
      </c>
      <c r="L99" s="82" t="s">
        <v>72</v>
      </c>
      <c r="M99" s="80" t="s">
        <v>139</v>
      </c>
      <c r="N99" s="83">
        <v>18483.39</v>
      </c>
      <c r="O99" s="80">
        <v>34</v>
      </c>
      <c r="P99" s="80">
        <v>0</v>
      </c>
      <c r="Q99" s="80" t="s">
        <v>74</v>
      </c>
      <c r="R99" s="80" t="s">
        <v>75</v>
      </c>
      <c r="S99" s="80" t="s">
        <v>74</v>
      </c>
      <c r="T99" s="80" t="s">
        <v>75</v>
      </c>
      <c r="U99" s="81">
        <v>43677</v>
      </c>
      <c r="V99" s="84">
        <v>0.35416666666666702</v>
      </c>
      <c r="W99" s="80" t="s">
        <v>74</v>
      </c>
      <c r="X99" s="80" t="s">
        <v>75</v>
      </c>
      <c r="Y99" s="80" t="s">
        <v>75</v>
      </c>
      <c r="Z99" s="80" t="s">
        <v>74</v>
      </c>
      <c r="AA99" s="173">
        <v>43679</v>
      </c>
      <c r="AB99" s="80">
        <f t="shared" ca="1" si="6"/>
        <v>2</v>
      </c>
      <c r="AC99" s="80">
        <v>22</v>
      </c>
      <c r="AD99" s="80">
        <v>0</v>
      </c>
      <c r="AE99" s="83">
        <v>0</v>
      </c>
      <c r="AF99" s="80"/>
      <c r="AG99" s="80">
        <v>12</v>
      </c>
      <c r="AH99" s="83">
        <v>1685.0001999999999</v>
      </c>
      <c r="AI99" s="83">
        <v>13226.305</v>
      </c>
      <c r="AJ99" s="83">
        <f>IF(OR(Processos!$H99="Alienação",Processos!$H99="Concessão"),"",(N99-AI99)-(AE99+AH99))</f>
        <v>3572.0847999999992</v>
      </c>
      <c r="AK99" s="86">
        <f t="shared" si="7"/>
        <v>0.19325918026942024</v>
      </c>
      <c r="AL99" s="82" t="s">
        <v>78</v>
      </c>
      <c r="AM99" s="85"/>
      <c r="AN99" s="61"/>
    </row>
    <row r="100" spans="2:40" ht="24.95" customHeight="1" x14ac:dyDescent="0.25">
      <c r="B100" s="78">
        <f t="shared" si="8"/>
        <v>92</v>
      </c>
      <c r="C100" s="88" t="s">
        <v>563</v>
      </c>
      <c r="D100" s="89" t="s">
        <v>66</v>
      </c>
      <c r="E100" s="89" t="s">
        <v>67</v>
      </c>
      <c r="F100" s="89" t="s">
        <v>564</v>
      </c>
      <c r="G100" s="89" t="s">
        <v>289</v>
      </c>
      <c r="H100" s="89" t="s">
        <v>9</v>
      </c>
      <c r="I100" s="89" t="s">
        <v>572</v>
      </c>
      <c r="J100" s="89" t="s">
        <v>244</v>
      </c>
      <c r="K100" s="90">
        <v>43714</v>
      </c>
      <c r="L100" s="91" t="s">
        <v>72</v>
      </c>
      <c r="M100" s="89" t="s">
        <v>84</v>
      </c>
      <c r="N100" s="92">
        <v>701658.29</v>
      </c>
      <c r="O100" s="89">
        <v>35</v>
      </c>
      <c r="P100" s="89">
        <v>0</v>
      </c>
      <c r="Q100" s="89" t="s">
        <v>74</v>
      </c>
      <c r="R100" s="89" t="s">
        <v>75</v>
      </c>
      <c r="S100" s="89" t="s">
        <v>74</v>
      </c>
      <c r="T100" s="89" t="s">
        <v>75</v>
      </c>
      <c r="U100" s="90">
        <v>43675</v>
      </c>
      <c r="V100" s="93">
        <v>0.375</v>
      </c>
      <c r="W100" s="89" t="s">
        <v>85</v>
      </c>
      <c r="X100" s="89" t="s">
        <v>85</v>
      </c>
      <c r="Y100" s="89" t="s">
        <v>798</v>
      </c>
      <c r="Z100" s="89" t="s">
        <v>85</v>
      </c>
      <c r="AA100" s="174">
        <v>43684</v>
      </c>
      <c r="AB100" s="89">
        <f t="shared" ca="1" si="6"/>
        <v>9</v>
      </c>
      <c r="AC100" s="89">
        <v>32</v>
      </c>
      <c r="AD100" s="89">
        <v>3</v>
      </c>
      <c r="AE100" s="92">
        <v>1181.8800000000001</v>
      </c>
      <c r="AF100" s="89" t="s">
        <v>799</v>
      </c>
      <c r="AG100" s="89">
        <v>0</v>
      </c>
      <c r="AH100" s="92">
        <v>0</v>
      </c>
      <c r="AI100" s="92">
        <v>357701.66</v>
      </c>
      <c r="AJ100" s="92">
        <f>IF(OR(Processos!$H100="Alienação",Processos!$H100="Concessão"),"",(N100-AI100)-(AE100+AH100))</f>
        <v>342774.75000000006</v>
      </c>
      <c r="AK100" s="94">
        <f t="shared" si="7"/>
        <v>0.48852091521643687</v>
      </c>
      <c r="AL100" s="91" t="s">
        <v>78</v>
      </c>
      <c r="AM100" s="95"/>
      <c r="AN100" s="61"/>
    </row>
    <row r="101" spans="2:40" ht="24.95" customHeight="1" x14ac:dyDescent="0.25">
      <c r="B101" s="78">
        <f t="shared" si="8"/>
        <v>93</v>
      </c>
      <c r="C101" s="79" t="s">
        <v>565</v>
      </c>
      <c r="D101" s="80" t="s">
        <v>66</v>
      </c>
      <c r="E101" s="80" t="s">
        <v>67</v>
      </c>
      <c r="F101" s="80" t="s">
        <v>566</v>
      </c>
      <c r="G101" s="80" t="s">
        <v>567</v>
      </c>
      <c r="H101" s="80" t="s">
        <v>9</v>
      </c>
      <c r="I101" s="80" t="s">
        <v>570</v>
      </c>
      <c r="J101" s="80" t="s">
        <v>415</v>
      </c>
      <c r="K101" s="81">
        <v>43693</v>
      </c>
      <c r="L101" s="82" t="s">
        <v>72</v>
      </c>
      <c r="M101" s="80" t="s">
        <v>73</v>
      </c>
      <c r="N101" s="83">
        <v>9000.35</v>
      </c>
      <c r="O101" s="80">
        <v>50</v>
      </c>
      <c r="P101" s="80">
        <v>0</v>
      </c>
      <c r="Q101" s="80" t="s">
        <v>74</v>
      </c>
      <c r="R101" s="80" t="s">
        <v>75</v>
      </c>
      <c r="S101" s="80" t="s">
        <v>74</v>
      </c>
      <c r="T101" s="80" t="s">
        <v>75</v>
      </c>
      <c r="U101" s="81">
        <v>43675</v>
      </c>
      <c r="V101" s="84">
        <v>0.35416666666666702</v>
      </c>
      <c r="W101" s="80" t="s">
        <v>74</v>
      </c>
      <c r="X101" s="80" t="s">
        <v>75</v>
      </c>
      <c r="Y101" s="80" t="s">
        <v>76</v>
      </c>
      <c r="Z101" s="80" t="s">
        <v>74</v>
      </c>
      <c r="AA101" s="173">
        <v>43686</v>
      </c>
      <c r="AB101" s="80">
        <f t="shared" ca="1" si="6"/>
        <v>11</v>
      </c>
      <c r="AC101" s="80">
        <v>50</v>
      </c>
      <c r="AD101" s="80">
        <v>0</v>
      </c>
      <c r="AE101" s="83">
        <v>0</v>
      </c>
      <c r="AF101" s="80" t="s">
        <v>76</v>
      </c>
      <c r="AG101" s="80">
        <v>0</v>
      </c>
      <c r="AH101" s="83">
        <v>0</v>
      </c>
      <c r="AI101" s="83">
        <v>3732</v>
      </c>
      <c r="AJ101" s="83">
        <f>IF(OR(Processos!$H101="Alienação",Processos!$H101="Concessão"),"",(N101-AI101)-(AE101+AH101))</f>
        <v>5268.35</v>
      </c>
      <c r="AK101" s="86">
        <f t="shared" si="7"/>
        <v>0.58534945863216425</v>
      </c>
      <c r="AL101" s="82" t="s">
        <v>78</v>
      </c>
      <c r="AM101" s="85"/>
      <c r="AN101" s="61"/>
    </row>
    <row r="102" spans="2:40" ht="24.95" customHeight="1" x14ac:dyDescent="0.25">
      <c r="B102" s="78">
        <f t="shared" si="8"/>
        <v>94</v>
      </c>
      <c r="C102" s="88" t="s">
        <v>568</v>
      </c>
      <c r="D102" s="89" t="s">
        <v>66</v>
      </c>
      <c r="E102" s="89" t="s">
        <v>67</v>
      </c>
      <c r="F102" s="89" t="s">
        <v>569</v>
      </c>
      <c r="G102" s="89" t="s">
        <v>294</v>
      </c>
      <c r="H102" s="89" t="s">
        <v>9</v>
      </c>
      <c r="I102" s="89" t="s">
        <v>571</v>
      </c>
      <c r="J102" s="89" t="s">
        <v>325</v>
      </c>
      <c r="K102" s="90">
        <v>43706</v>
      </c>
      <c r="L102" s="91" t="s">
        <v>72</v>
      </c>
      <c r="M102" s="89" t="s">
        <v>73</v>
      </c>
      <c r="N102" s="92">
        <v>152674.35999999999</v>
      </c>
      <c r="O102" s="89">
        <v>49</v>
      </c>
      <c r="P102" s="89">
        <v>0</v>
      </c>
      <c r="Q102" s="89" t="s">
        <v>74</v>
      </c>
      <c r="R102" s="89" t="s">
        <v>75</v>
      </c>
      <c r="S102" s="89" t="s">
        <v>74</v>
      </c>
      <c r="T102" s="89" t="s">
        <v>75</v>
      </c>
      <c r="U102" s="90">
        <v>43677</v>
      </c>
      <c r="V102" s="93">
        <v>0.35416666666666702</v>
      </c>
      <c r="W102" s="89" t="s">
        <v>74</v>
      </c>
      <c r="X102" s="89" t="s">
        <v>75</v>
      </c>
      <c r="Y102" s="89"/>
      <c r="Z102" s="89" t="s">
        <v>75</v>
      </c>
      <c r="AA102" s="174">
        <v>43691</v>
      </c>
      <c r="AB102" s="89">
        <f t="shared" ca="1" si="6"/>
        <v>14</v>
      </c>
      <c r="AC102" s="89">
        <v>46</v>
      </c>
      <c r="AD102" s="89">
        <v>3</v>
      </c>
      <c r="AE102" s="92">
        <v>9522.7900000000009</v>
      </c>
      <c r="AF102" s="89" t="s">
        <v>773</v>
      </c>
      <c r="AG102" s="89">
        <v>1</v>
      </c>
      <c r="AH102" s="92">
        <v>372.32</v>
      </c>
      <c r="AI102" s="92">
        <v>132870.815</v>
      </c>
      <c r="AJ102" s="92">
        <f>IF(OR(Processos!$H102="Alienação",Processos!$H102="Concessão"),"",(N102-AI102)-(AE102+AH102))</f>
        <v>9908.4349999999831</v>
      </c>
      <c r="AK102" s="94">
        <f t="shared" si="7"/>
        <v>6.4899142200432247E-2</v>
      </c>
      <c r="AL102" s="91" t="s">
        <v>78</v>
      </c>
      <c r="AM102" s="95"/>
      <c r="AN102" s="61"/>
    </row>
    <row r="103" spans="2:40" ht="24.95" customHeight="1" x14ac:dyDescent="0.25">
      <c r="B103" s="78">
        <f t="shared" si="8"/>
        <v>95</v>
      </c>
      <c r="C103" s="79" t="s">
        <v>559</v>
      </c>
      <c r="D103" s="80" t="s">
        <v>66</v>
      </c>
      <c r="E103" s="80" t="s">
        <v>67</v>
      </c>
      <c r="F103" s="80" t="s">
        <v>557</v>
      </c>
      <c r="G103" s="80" t="s">
        <v>575</v>
      </c>
      <c r="H103" s="80" t="s">
        <v>9</v>
      </c>
      <c r="I103" s="195" t="s">
        <v>558</v>
      </c>
      <c r="J103" s="80" t="s">
        <v>244</v>
      </c>
      <c r="K103" s="81">
        <v>43686</v>
      </c>
      <c r="L103" s="82" t="s">
        <v>72</v>
      </c>
      <c r="M103" s="80" t="s">
        <v>117</v>
      </c>
      <c r="N103" s="83">
        <v>71059.13</v>
      </c>
      <c r="O103" s="80">
        <v>48</v>
      </c>
      <c r="P103" s="80">
        <v>0</v>
      </c>
      <c r="Q103" s="80" t="s">
        <v>74</v>
      </c>
      <c r="R103" s="80" t="s">
        <v>75</v>
      </c>
      <c r="S103" s="80" t="s">
        <v>74</v>
      </c>
      <c r="T103" s="80" t="s">
        <v>75</v>
      </c>
      <c r="U103" s="81">
        <v>43676</v>
      </c>
      <c r="V103" s="84">
        <v>0.39583333333333298</v>
      </c>
      <c r="W103" s="80" t="s">
        <v>74</v>
      </c>
      <c r="X103" s="80" t="s">
        <v>75</v>
      </c>
      <c r="Y103" s="80"/>
      <c r="Z103" s="80" t="s">
        <v>75</v>
      </c>
      <c r="AA103" s="173">
        <v>43684</v>
      </c>
      <c r="AB103" s="80">
        <f t="shared" ca="1" si="6"/>
        <v>8</v>
      </c>
      <c r="AC103" s="80">
        <v>46</v>
      </c>
      <c r="AD103" s="80">
        <v>2</v>
      </c>
      <c r="AE103" s="83">
        <v>39.58</v>
      </c>
      <c r="AF103" s="80" t="s">
        <v>258</v>
      </c>
      <c r="AG103" s="80">
        <v>0</v>
      </c>
      <c r="AH103" s="83">
        <v>0</v>
      </c>
      <c r="AI103" s="83">
        <v>46501</v>
      </c>
      <c r="AJ103" s="83">
        <f>IF(OR(Processos!$H103="Alienação",Processos!$H103="Concessão"),"",(N103-AI103)-(AE103+AH103))</f>
        <v>24518.550000000003</v>
      </c>
      <c r="AK103" s="86">
        <f t="shared" si="7"/>
        <v>0.34504433138992835</v>
      </c>
      <c r="AL103" s="82" t="s">
        <v>78</v>
      </c>
      <c r="AM103" s="85"/>
      <c r="AN103" s="61"/>
    </row>
    <row r="104" spans="2:40" ht="24.95" customHeight="1" x14ac:dyDescent="0.25">
      <c r="B104" s="78">
        <f t="shared" si="8"/>
        <v>96</v>
      </c>
      <c r="C104" s="88" t="s">
        <v>573</v>
      </c>
      <c r="D104" s="89" t="s">
        <v>66</v>
      </c>
      <c r="E104" s="89" t="s">
        <v>67</v>
      </c>
      <c r="F104" s="89" t="s">
        <v>576</v>
      </c>
      <c r="G104" s="89" t="s">
        <v>579</v>
      </c>
      <c r="H104" s="89" t="s">
        <v>12</v>
      </c>
      <c r="I104" s="89" t="s">
        <v>574</v>
      </c>
      <c r="J104" s="89" t="s">
        <v>325</v>
      </c>
      <c r="K104" s="90">
        <v>43780</v>
      </c>
      <c r="L104" s="91" t="s">
        <v>72</v>
      </c>
      <c r="M104" s="89" t="s">
        <v>139</v>
      </c>
      <c r="N104" s="92">
        <v>1181151.54</v>
      </c>
      <c r="O104" s="89">
        <v>38</v>
      </c>
      <c r="P104" s="89">
        <v>0</v>
      </c>
      <c r="Q104" s="89" t="s">
        <v>85</v>
      </c>
      <c r="R104" s="89" t="s">
        <v>85</v>
      </c>
      <c r="S104" s="89" t="s">
        <v>74</v>
      </c>
      <c r="T104" s="89" t="s">
        <v>75</v>
      </c>
      <c r="U104" s="90">
        <v>43755</v>
      </c>
      <c r="V104" s="93">
        <v>0.60416666666666696</v>
      </c>
      <c r="W104" s="89" t="s">
        <v>85</v>
      </c>
      <c r="X104" s="89" t="s">
        <v>74</v>
      </c>
      <c r="Y104" s="89" t="s">
        <v>705</v>
      </c>
      <c r="Z104" s="89" t="s">
        <v>74</v>
      </c>
      <c r="AA104" s="174">
        <v>43777</v>
      </c>
      <c r="AB104" s="89">
        <f t="shared" ca="1" si="6"/>
        <v>22</v>
      </c>
      <c r="AC104" s="89">
        <v>21</v>
      </c>
      <c r="AD104" s="89">
        <v>8</v>
      </c>
      <c r="AE104" s="92">
        <v>268648.56650000002</v>
      </c>
      <c r="AF104" s="89" t="s">
        <v>842</v>
      </c>
      <c r="AG104" s="89">
        <v>9</v>
      </c>
      <c r="AH104" s="92">
        <v>12230.3735</v>
      </c>
      <c r="AI104" s="92">
        <v>660464.39</v>
      </c>
      <c r="AJ104" s="92">
        <f>IF(OR(Processos!$H104="Alienação",Processos!$H104="Concessão"),"",(N104-AI104)-(AE104+AH104))</f>
        <v>239808.21000000002</v>
      </c>
      <c r="AK104" s="94">
        <f t="shared" si="7"/>
        <v>0.20302916423408299</v>
      </c>
      <c r="AL104" s="91" t="s">
        <v>78</v>
      </c>
      <c r="AM104" s="95"/>
      <c r="AN104" s="61"/>
    </row>
    <row r="105" spans="2:40" ht="24.95" customHeight="1" x14ac:dyDescent="0.25">
      <c r="B105" s="78">
        <f t="shared" si="8"/>
        <v>97</v>
      </c>
      <c r="C105" s="79" t="s">
        <v>577</v>
      </c>
      <c r="D105" s="80" t="s">
        <v>66</v>
      </c>
      <c r="E105" s="89" t="s">
        <v>67</v>
      </c>
      <c r="F105" s="80" t="s">
        <v>580</v>
      </c>
      <c r="G105" s="80" t="s">
        <v>586</v>
      </c>
      <c r="H105" s="80" t="s">
        <v>12</v>
      </c>
      <c r="I105" s="80" t="s">
        <v>578</v>
      </c>
      <c r="J105" s="80" t="s">
        <v>151</v>
      </c>
      <c r="K105" s="81">
        <v>43697</v>
      </c>
      <c r="L105" s="82" t="s">
        <v>72</v>
      </c>
      <c r="M105" s="80" t="s">
        <v>117</v>
      </c>
      <c r="N105" s="83">
        <v>210006.06</v>
      </c>
      <c r="O105" s="80">
        <v>11</v>
      </c>
      <c r="P105" s="80">
        <v>0</v>
      </c>
      <c r="Q105" s="80" t="s">
        <v>85</v>
      </c>
      <c r="R105" s="80" t="s">
        <v>85</v>
      </c>
      <c r="S105" s="80" t="s">
        <v>74</v>
      </c>
      <c r="T105" s="80" t="s">
        <v>75</v>
      </c>
      <c r="U105" s="81">
        <v>43679</v>
      </c>
      <c r="V105" s="84">
        <v>0.39583333333333298</v>
      </c>
      <c r="W105" s="80" t="s">
        <v>74</v>
      </c>
      <c r="X105" s="80" t="s">
        <v>75</v>
      </c>
      <c r="Y105" s="80"/>
      <c r="Z105" s="80" t="s">
        <v>75</v>
      </c>
      <c r="AA105" s="173">
        <v>43690</v>
      </c>
      <c r="AB105" s="80">
        <f t="shared" ca="1" si="6"/>
        <v>11</v>
      </c>
      <c r="AC105" s="80">
        <v>9</v>
      </c>
      <c r="AD105" s="80">
        <v>1</v>
      </c>
      <c r="AE105" s="83">
        <v>2663.16</v>
      </c>
      <c r="AF105" s="80" t="s">
        <v>705</v>
      </c>
      <c r="AG105" s="80">
        <v>1</v>
      </c>
      <c r="AH105" s="83">
        <v>47382.14</v>
      </c>
      <c r="AI105" s="83">
        <v>131867.76</v>
      </c>
      <c r="AJ105" s="83">
        <f>IF(OR(Processos!$H105="Alienação",Processos!$H105="Concessão"),"",(N105-AI105)-(AE105+AH105))</f>
        <v>28092.999999999985</v>
      </c>
      <c r="AK105" s="86">
        <f t="shared" si="7"/>
        <v>0.13377233018894782</v>
      </c>
      <c r="AL105" s="82" t="s">
        <v>78</v>
      </c>
      <c r="AM105" s="85"/>
      <c r="AN105" s="61"/>
    </row>
    <row r="106" spans="2:40" ht="24.95" customHeight="1" x14ac:dyDescent="0.25">
      <c r="B106" s="78">
        <f t="shared" si="8"/>
        <v>98</v>
      </c>
      <c r="C106" s="88" t="s">
        <v>582</v>
      </c>
      <c r="D106" s="89" t="s">
        <v>387</v>
      </c>
      <c r="E106" s="89" t="s">
        <v>331</v>
      </c>
      <c r="F106" s="89" t="s">
        <v>204</v>
      </c>
      <c r="G106" s="197" t="s">
        <v>76</v>
      </c>
      <c r="H106" s="89" t="s">
        <v>7</v>
      </c>
      <c r="I106" s="89" t="s">
        <v>581</v>
      </c>
      <c r="J106" s="89" t="s">
        <v>71</v>
      </c>
      <c r="K106" s="90">
        <v>43721</v>
      </c>
      <c r="L106" s="91" t="s">
        <v>417</v>
      </c>
      <c r="M106" s="89" t="s">
        <v>750</v>
      </c>
      <c r="N106" s="92">
        <v>166383.94</v>
      </c>
      <c r="O106" s="89">
        <v>1</v>
      </c>
      <c r="P106" s="89">
        <v>1</v>
      </c>
      <c r="Q106" s="89" t="s">
        <v>74</v>
      </c>
      <c r="R106" s="89" t="s">
        <v>74</v>
      </c>
      <c r="S106" s="89" t="s">
        <v>74</v>
      </c>
      <c r="T106" s="89" t="s">
        <v>74</v>
      </c>
      <c r="U106" s="90">
        <v>43720</v>
      </c>
      <c r="V106" s="93">
        <v>0.39583333333333298</v>
      </c>
      <c r="W106" s="89" t="s">
        <v>74</v>
      </c>
      <c r="X106" s="89" t="s">
        <v>74</v>
      </c>
      <c r="Y106" s="89"/>
      <c r="Z106" s="89" t="s">
        <v>74</v>
      </c>
      <c r="AA106" s="174">
        <v>43720</v>
      </c>
      <c r="AB106" s="89">
        <f t="shared" ca="1" si="6"/>
        <v>0</v>
      </c>
      <c r="AC106" s="89">
        <v>0</v>
      </c>
      <c r="AD106" s="89">
        <v>0</v>
      </c>
      <c r="AE106" s="83">
        <v>0</v>
      </c>
      <c r="AF106" s="89" t="s">
        <v>76</v>
      </c>
      <c r="AG106" s="89">
        <v>1</v>
      </c>
      <c r="AH106" s="92">
        <v>166383.94</v>
      </c>
      <c r="AI106" s="92"/>
      <c r="AJ106" s="199" t="str">
        <f>IF(OR(Processos!$H106="Alienação",Processos!$H106="Concessão"),"",(N106-AI106)-(AE106+AH106))</f>
        <v/>
      </c>
      <c r="AK106" s="94" t="str">
        <f t="shared" si="7"/>
        <v/>
      </c>
      <c r="AL106" s="91" t="s">
        <v>219</v>
      </c>
      <c r="AM106" s="95" t="s">
        <v>813</v>
      </c>
      <c r="AN106" s="61"/>
    </row>
    <row r="107" spans="2:40" ht="24.95" customHeight="1" x14ac:dyDescent="0.25">
      <c r="B107" s="78">
        <f t="shared" si="8"/>
        <v>99</v>
      </c>
      <c r="C107" s="79" t="s">
        <v>583</v>
      </c>
      <c r="D107" s="80" t="s">
        <v>119</v>
      </c>
      <c r="E107" s="80" t="s">
        <v>120</v>
      </c>
      <c r="F107" s="80" t="s">
        <v>585</v>
      </c>
      <c r="G107" s="196" t="s">
        <v>76</v>
      </c>
      <c r="H107" s="80" t="s">
        <v>13</v>
      </c>
      <c r="I107" s="80" t="s">
        <v>584</v>
      </c>
      <c r="J107" s="80" t="s">
        <v>301</v>
      </c>
      <c r="K107" s="81">
        <v>43738</v>
      </c>
      <c r="L107" s="82" t="s">
        <v>171</v>
      </c>
      <c r="M107" s="80" t="s">
        <v>84</v>
      </c>
      <c r="N107" s="83">
        <v>139685.91</v>
      </c>
      <c r="O107" s="80">
        <v>56</v>
      </c>
      <c r="P107" s="80">
        <v>4</v>
      </c>
      <c r="Q107" s="80" t="s">
        <v>74</v>
      </c>
      <c r="R107" s="80" t="s">
        <v>75</v>
      </c>
      <c r="S107" s="80" t="s">
        <v>74</v>
      </c>
      <c r="T107" s="80" t="s">
        <v>75</v>
      </c>
      <c r="U107" s="81">
        <v>43733</v>
      </c>
      <c r="V107" s="84">
        <v>0.35416666666666702</v>
      </c>
      <c r="W107" s="80" t="s">
        <v>74</v>
      </c>
      <c r="X107" s="80" t="s">
        <v>75</v>
      </c>
      <c r="Y107" s="80" t="s">
        <v>76</v>
      </c>
      <c r="Z107" s="80" t="s">
        <v>75</v>
      </c>
      <c r="AA107" s="173">
        <v>43734</v>
      </c>
      <c r="AB107" s="80">
        <f t="shared" ca="1" si="6"/>
        <v>1</v>
      </c>
      <c r="AC107" s="80">
        <v>56</v>
      </c>
      <c r="AD107" s="80">
        <v>0</v>
      </c>
      <c r="AE107" s="83">
        <v>0</v>
      </c>
      <c r="AF107" s="80" t="s">
        <v>76</v>
      </c>
      <c r="AG107" s="80">
        <v>0</v>
      </c>
      <c r="AH107" s="83">
        <v>0</v>
      </c>
      <c r="AI107" s="83">
        <v>127343.92</v>
      </c>
      <c r="AJ107" s="83">
        <f>IF(OR(Processos!$H107="Alienação",Processos!$H107="Concessão"),"",(N107-AI107)-(AE107+AH107))</f>
        <v>12341.990000000005</v>
      </c>
      <c r="AK107" s="86">
        <f t="shared" si="7"/>
        <v>8.8355296536350755E-2</v>
      </c>
      <c r="AL107" s="82" t="s">
        <v>78</v>
      </c>
      <c r="AM107" s="85"/>
      <c r="AN107" s="61"/>
    </row>
    <row r="108" spans="2:40" ht="24.95" customHeight="1" x14ac:dyDescent="0.25">
      <c r="B108" s="78">
        <f t="shared" si="8"/>
        <v>100</v>
      </c>
      <c r="C108" s="88" t="s">
        <v>588</v>
      </c>
      <c r="D108" s="80" t="s">
        <v>66</v>
      </c>
      <c r="E108" s="89" t="s">
        <v>67</v>
      </c>
      <c r="F108" s="89" t="s">
        <v>589</v>
      </c>
      <c r="G108" s="89" t="s">
        <v>591</v>
      </c>
      <c r="H108" s="89" t="s">
        <v>9</v>
      </c>
      <c r="I108" s="89" t="s">
        <v>590</v>
      </c>
      <c r="J108" s="89" t="s">
        <v>325</v>
      </c>
      <c r="K108" s="90">
        <v>43697</v>
      </c>
      <c r="L108" s="91" t="s">
        <v>72</v>
      </c>
      <c r="M108" s="89" t="s">
        <v>265</v>
      </c>
      <c r="N108" s="92">
        <v>46688.44</v>
      </c>
      <c r="O108" s="89">
        <v>48</v>
      </c>
      <c r="P108" s="89">
        <v>0</v>
      </c>
      <c r="Q108" s="89" t="s">
        <v>74</v>
      </c>
      <c r="R108" s="89" t="s">
        <v>75</v>
      </c>
      <c r="S108" s="89" t="s">
        <v>74</v>
      </c>
      <c r="T108" s="89" t="s">
        <v>74</v>
      </c>
      <c r="U108" s="90">
        <v>43686</v>
      </c>
      <c r="V108" s="93">
        <v>0.59375</v>
      </c>
      <c r="W108" s="89" t="s">
        <v>74</v>
      </c>
      <c r="X108" s="89" t="s">
        <v>75</v>
      </c>
      <c r="Y108" s="89"/>
      <c r="Z108" s="89" t="s">
        <v>74</v>
      </c>
      <c r="AA108" s="174">
        <v>43693</v>
      </c>
      <c r="AB108" s="89">
        <f t="shared" ca="1" si="6"/>
        <v>7</v>
      </c>
      <c r="AC108" s="89">
        <v>42</v>
      </c>
      <c r="AD108" s="89">
        <v>1</v>
      </c>
      <c r="AE108" s="92">
        <v>1112</v>
      </c>
      <c r="AF108" s="89" t="s">
        <v>745</v>
      </c>
      <c r="AG108" s="89">
        <v>5</v>
      </c>
      <c r="AH108" s="92">
        <v>2528.8200000000002</v>
      </c>
      <c r="AI108" s="92">
        <v>34032.480000000003</v>
      </c>
      <c r="AJ108" s="92">
        <v>12655.96</v>
      </c>
      <c r="AK108" s="94">
        <f t="shared" si="7"/>
        <v>0.27107266809514302</v>
      </c>
      <c r="AL108" s="91" t="s">
        <v>78</v>
      </c>
      <c r="AM108" s="95"/>
      <c r="AN108" s="61"/>
    </row>
    <row r="109" spans="2:40" ht="24.95" customHeight="1" x14ac:dyDescent="0.25">
      <c r="B109" s="78">
        <f t="shared" si="8"/>
        <v>101</v>
      </c>
      <c r="C109" s="79" t="s">
        <v>592</v>
      </c>
      <c r="D109" s="80" t="s">
        <v>66</v>
      </c>
      <c r="E109" s="80" t="s">
        <v>67</v>
      </c>
      <c r="F109" s="80" t="s">
        <v>598</v>
      </c>
      <c r="G109" s="80" t="s">
        <v>609</v>
      </c>
      <c r="H109" s="80" t="s">
        <v>9</v>
      </c>
      <c r="I109" s="80" t="s">
        <v>593</v>
      </c>
      <c r="J109" s="80" t="s">
        <v>396</v>
      </c>
      <c r="K109" s="81">
        <v>43699</v>
      </c>
      <c r="L109" s="82" t="s">
        <v>72</v>
      </c>
      <c r="M109" s="80" t="s">
        <v>265</v>
      </c>
      <c r="N109" s="83">
        <v>74297.210000000006</v>
      </c>
      <c r="O109" s="80">
        <v>43</v>
      </c>
      <c r="P109" s="80">
        <v>0</v>
      </c>
      <c r="Q109" s="80" t="s">
        <v>74</v>
      </c>
      <c r="R109" s="80" t="s">
        <v>75</v>
      </c>
      <c r="S109" s="80" t="s">
        <v>74</v>
      </c>
      <c r="T109" s="80" t="s">
        <v>74</v>
      </c>
      <c r="U109" s="81">
        <v>43690</v>
      </c>
      <c r="V109" s="84">
        <v>0.375</v>
      </c>
      <c r="W109" s="80" t="s">
        <v>74</v>
      </c>
      <c r="X109" s="80" t="s">
        <v>75</v>
      </c>
      <c r="Y109" s="80" t="s">
        <v>75</v>
      </c>
      <c r="Z109" s="80" t="s">
        <v>74</v>
      </c>
      <c r="AA109" s="173">
        <v>43697</v>
      </c>
      <c r="AB109" s="80">
        <f t="shared" ca="1" si="6"/>
        <v>7</v>
      </c>
      <c r="AC109" s="80">
        <v>25</v>
      </c>
      <c r="AD109" s="80">
        <v>5</v>
      </c>
      <c r="AE109" s="83">
        <v>3404.29</v>
      </c>
      <c r="AF109" s="80" t="s">
        <v>746</v>
      </c>
      <c r="AG109" s="80">
        <v>13</v>
      </c>
      <c r="AH109" s="83">
        <v>2718.02</v>
      </c>
      <c r="AI109" s="83">
        <v>59265.32</v>
      </c>
      <c r="AJ109" s="83">
        <f>IF(OR(Processos!$H109="Alienação",Processos!$H109="Concessão"),"",(N109-AI109)-(AE109+AH109))</f>
        <v>8909.5800000000072</v>
      </c>
      <c r="AK109" s="86">
        <f t="shared" si="7"/>
        <v>0.11991809652071735</v>
      </c>
      <c r="AL109" s="82" t="s">
        <v>78</v>
      </c>
      <c r="AM109" s="85"/>
      <c r="AN109" s="61"/>
    </row>
    <row r="110" spans="2:40" ht="24.95" customHeight="1" x14ac:dyDescent="0.25">
      <c r="B110" s="78">
        <f t="shared" si="8"/>
        <v>102</v>
      </c>
      <c r="C110" s="88" t="s">
        <v>594</v>
      </c>
      <c r="D110" s="89" t="s">
        <v>66</v>
      </c>
      <c r="E110" s="89" t="s">
        <v>67</v>
      </c>
      <c r="F110" s="89" t="s">
        <v>599</v>
      </c>
      <c r="G110" s="89" t="s">
        <v>299</v>
      </c>
      <c r="H110" s="89" t="s">
        <v>9</v>
      </c>
      <c r="I110" s="89" t="s">
        <v>596</v>
      </c>
      <c r="J110" s="89" t="s">
        <v>415</v>
      </c>
      <c r="K110" s="90">
        <v>43696</v>
      </c>
      <c r="L110" s="91" t="s">
        <v>72</v>
      </c>
      <c r="M110" s="89" t="s">
        <v>265</v>
      </c>
      <c r="N110" s="92">
        <v>7701</v>
      </c>
      <c r="O110" s="89">
        <v>50</v>
      </c>
      <c r="P110" s="89">
        <v>0</v>
      </c>
      <c r="Q110" s="89" t="s">
        <v>74</v>
      </c>
      <c r="R110" s="89" t="s">
        <v>75</v>
      </c>
      <c r="S110" s="89" t="s">
        <v>74</v>
      </c>
      <c r="T110" s="89" t="s">
        <v>75</v>
      </c>
      <c r="U110" s="90">
        <v>43691</v>
      </c>
      <c r="V110" s="93">
        <v>0.59375</v>
      </c>
      <c r="W110" s="89" t="s">
        <v>74</v>
      </c>
      <c r="X110" s="89" t="s">
        <v>75</v>
      </c>
      <c r="Y110" s="89" t="s">
        <v>75</v>
      </c>
      <c r="Z110" s="89" t="s">
        <v>74</v>
      </c>
      <c r="AA110" s="174">
        <v>43691</v>
      </c>
      <c r="AB110" s="89">
        <f t="shared" ca="1" si="6"/>
        <v>0</v>
      </c>
      <c r="AC110" s="89">
        <v>50</v>
      </c>
      <c r="AD110" s="89">
        <v>0</v>
      </c>
      <c r="AE110" s="92">
        <v>0</v>
      </c>
      <c r="AF110" s="89" t="s">
        <v>76</v>
      </c>
      <c r="AG110" s="89">
        <v>0</v>
      </c>
      <c r="AH110" s="92">
        <v>0</v>
      </c>
      <c r="AI110" s="92">
        <v>4918.5</v>
      </c>
      <c r="AJ110" s="92">
        <v>2782.5</v>
      </c>
      <c r="AK110" s="94">
        <f t="shared" si="7"/>
        <v>0.36131671211530969</v>
      </c>
      <c r="AL110" s="91" t="s">
        <v>78</v>
      </c>
      <c r="AM110" s="95"/>
      <c r="AN110" s="61"/>
    </row>
    <row r="111" spans="2:40" ht="24.95" customHeight="1" x14ac:dyDescent="0.25">
      <c r="B111" s="78">
        <f t="shared" si="8"/>
        <v>103</v>
      </c>
      <c r="C111" s="79" t="s">
        <v>595</v>
      </c>
      <c r="D111" s="80" t="s">
        <v>66</v>
      </c>
      <c r="E111" s="80" t="s">
        <v>67</v>
      </c>
      <c r="F111" s="80" t="s">
        <v>600</v>
      </c>
      <c r="G111" s="80" t="s">
        <v>608</v>
      </c>
      <c r="H111" s="80" t="s">
        <v>9</v>
      </c>
      <c r="I111" s="80" t="s">
        <v>597</v>
      </c>
      <c r="J111" s="80" t="s">
        <v>151</v>
      </c>
      <c r="K111" s="81">
        <v>43696</v>
      </c>
      <c r="L111" s="82" t="s">
        <v>72</v>
      </c>
      <c r="M111" s="80" t="s">
        <v>152</v>
      </c>
      <c r="N111" s="83">
        <v>4401.55</v>
      </c>
      <c r="O111" s="80">
        <v>45</v>
      </c>
      <c r="P111" s="80">
        <v>0</v>
      </c>
      <c r="Q111" s="80" t="s">
        <v>74</v>
      </c>
      <c r="R111" s="80" t="s">
        <v>75</v>
      </c>
      <c r="S111" s="80" t="s">
        <v>74</v>
      </c>
      <c r="T111" s="80" t="s">
        <v>75</v>
      </c>
      <c r="U111" s="81">
        <v>43689</v>
      </c>
      <c r="V111" s="84">
        <v>0.375</v>
      </c>
      <c r="W111" s="80" t="s">
        <v>74</v>
      </c>
      <c r="X111" s="80" t="s">
        <v>75</v>
      </c>
      <c r="Y111" s="80" t="s">
        <v>75</v>
      </c>
      <c r="Z111" s="80" t="s">
        <v>74</v>
      </c>
      <c r="AA111" s="173">
        <v>43691</v>
      </c>
      <c r="AB111" s="80">
        <f t="shared" ca="1" si="6"/>
        <v>2</v>
      </c>
      <c r="AC111" s="80">
        <v>45</v>
      </c>
      <c r="AD111" s="80">
        <v>0</v>
      </c>
      <c r="AE111" s="83">
        <v>0</v>
      </c>
      <c r="AF111" s="80" t="s">
        <v>76</v>
      </c>
      <c r="AG111" s="80">
        <v>0</v>
      </c>
      <c r="AH111" s="83">
        <v>0</v>
      </c>
      <c r="AI111" s="83">
        <v>2600.6</v>
      </c>
      <c r="AJ111" s="83">
        <f>IF(OR(Processos!$H111="Alienação",Processos!$H111="Concessão"),"",(N111-AI111)-(AE111+AH111))</f>
        <v>1800.9500000000003</v>
      </c>
      <c r="AK111" s="86">
        <f t="shared" si="7"/>
        <v>0.40916268132816852</v>
      </c>
      <c r="AL111" s="82" t="s">
        <v>78</v>
      </c>
      <c r="AM111" s="85"/>
      <c r="AN111" s="61"/>
    </row>
    <row r="112" spans="2:40" ht="24.95" customHeight="1" x14ac:dyDescent="0.25">
      <c r="B112" s="78">
        <f t="shared" si="8"/>
        <v>104</v>
      </c>
      <c r="C112" s="88" t="s">
        <v>602</v>
      </c>
      <c r="D112" s="89" t="s">
        <v>66</v>
      </c>
      <c r="E112" s="89" t="s">
        <v>67</v>
      </c>
      <c r="F112" s="89" t="s">
        <v>606</v>
      </c>
      <c r="G112" s="89" t="s">
        <v>303</v>
      </c>
      <c r="H112" s="89" t="s">
        <v>9</v>
      </c>
      <c r="I112" s="89" t="s">
        <v>603</v>
      </c>
      <c r="J112" s="89" t="s">
        <v>426</v>
      </c>
      <c r="K112" s="90">
        <v>43699</v>
      </c>
      <c r="L112" s="91" t="s">
        <v>72</v>
      </c>
      <c r="M112" s="89" t="s">
        <v>265</v>
      </c>
      <c r="N112" s="92">
        <v>1176596.8700000001</v>
      </c>
      <c r="O112" s="89">
        <v>40</v>
      </c>
      <c r="P112" s="89">
        <v>3</v>
      </c>
      <c r="Q112" s="89" t="s">
        <v>74</v>
      </c>
      <c r="R112" s="89" t="s">
        <v>75</v>
      </c>
      <c r="S112" s="89" t="s">
        <v>74</v>
      </c>
      <c r="T112" s="89" t="s">
        <v>75</v>
      </c>
      <c r="U112" s="90">
        <v>43689</v>
      </c>
      <c r="V112" s="93">
        <v>0.35416666666666702</v>
      </c>
      <c r="W112" s="89" t="s">
        <v>74</v>
      </c>
      <c r="X112" s="89" t="s">
        <v>75</v>
      </c>
      <c r="Y112" s="89" t="s">
        <v>75</v>
      </c>
      <c r="Z112" s="89" t="s">
        <v>74</v>
      </c>
      <c r="AA112" s="174">
        <v>43697</v>
      </c>
      <c r="AB112" s="89">
        <f t="shared" ca="1" si="6"/>
        <v>8</v>
      </c>
      <c r="AC112" s="89">
        <v>38</v>
      </c>
      <c r="AD112" s="89">
        <v>1</v>
      </c>
      <c r="AE112" s="92">
        <v>3240</v>
      </c>
      <c r="AF112" s="89" t="s">
        <v>747</v>
      </c>
      <c r="AG112" s="89">
        <v>1</v>
      </c>
      <c r="AH112" s="92">
        <v>10488</v>
      </c>
      <c r="AI112" s="92">
        <v>821409.9</v>
      </c>
      <c r="AJ112" s="92">
        <f>IF(OR(Processos!$H112="Alienação",Processos!$H112="Concessão"),"",(N112-AI112)-(AE112+AH112))</f>
        <v>341458.97000000009</v>
      </c>
      <c r="AK112" s="94">
        <f t="shared" si="7"/>
        <v>0.29020897361387682</v>
      </c>
      <c r="AL112" s="91" t="s">
        <v>78</v>
      </c>
      <c r="AM112" s="95"/>
      <c r="AN112" s="61"/>
    </row>
    <row r="113" spans="2:40" ht="24.95" customHeight="1" x14ac:dyDescent="0.25">
      <c r="B113" s="78">
        <f t="shared" si="8"/>
        <v>105</v>
      </c>
      <c r="C113" s="79" t="s">
        <v>604</v>
      </c>
      <c r="D113" s="80" t="s">
        <v>390</v>
      </c>
      <c r="E113" s="80" t="s">
        <v>331</v>
      </c>
      <c r="F113" s="80" t="s">
        <v>607</v>
      </c>
      <c r="G113" s="196" t="s">
        <v>76</v>
      </c>
      <c r="H113" s="80" t="s">
        <v>8</v>
      </c>
      <c r="I113" s="80" t="s">
        <v>605</v>
      </c>
      <c r="J113" s="80" t="s">
        <v>91</v>
      </c>
      <c r="K113" s="81">
        <v>43706</v>
      </c>
      <c r="L113" s="82" t="s">
        <v>552</v>
      </c>
      <c r="M113" s="80" t="s">
        <v>265</v>
      </c>
      <c r="N113" s="83">
        <v>23918.880000000001</v>
      </c>
      <c r="O113" s="80">
        <v>1</v>
      </c>
      <c r="P113" s="80">
        <v>0</v>
      </c>
      <c r="Q113" s="80"/>
      <c r="R113" s="80"/>
      <c r="S113" s="80"/>
      <c r="T113" s="80"/>
      <c r="U113" s="81">
        <v>43704</v>
      </c>
      <c r="V113" s="84">
        <v>0.59375</v>
      </c>
      <c r="W113" s="80"/>
      <c r="X113" s="80"/>
      <c r="Y113" s="80"/>
      <c r="Z113" s="80"/>
      <c r="AA113" s="173">
        <v>43705</v>
      </c>
      <c r="AB113" s="80">
        <f t="shared" ca="1" si="6"/>
        <v>1</v>
      </c>
      <c r="AC113" s="80">
        <v>0</v>
      </c>
      <c r="AD113" s="80">
        <v>0</v>
      </c>
      <c r="AE113" s="83">
        <v>0</v>
      </c>
      <c r="AF113" s="80" t="s">
        <v>76</v>
      </c>
      <c r="AG113" s="80">
        <v>1</v>
      </c>
      <c r="AH113" s="83">
        <v>23918.880000000001</v>
      </c>
      <c r="AI113" s="83"/>
      <c r="AJ113" s="83" t="str">
        <f>IF(OR(Processos!$H113="Alienação",Processos!$H113="Concessão"),"",(N113-AI113)-(AE113+AH113))</f>
        <v/>
      </c>
      <c r="AK113" s="86" t="str">
        <f t="shared" si="7"/>
        <v/>
      </c>
      <c r="AL113" s="82" t="s">
        <v>110</v>
      </c>
      <c r="AM113" s="85"/>
      <c r="AN113" s="61"/>
    </row>
    <row r="114" spans="2:40" ht="24.95" customHeight="1" x14ac:dyDescent="0.25">
      <c r="B114" s="78">
        <f t="shared" si="8"/>
        <v>106</v>
      </c>
      <c r="C114" s="88" t="s">
        <v>610</v>
      </c>
      <c r="D114" s="89" t="s">
        <v>66</v>
      </c>
      <c r="E114" s="89" t="s">
        <v>67</v>
      </c>
      <c r="F114" s="89" t="s">
        <v>615</v>
      </c>
      <c r="G114" s="89" t="s">
        <v>619</v>
      </c>
      <c r="H114" s="89" t="s">
        <v>12</v>
      </c>
      <c r="I114" s="89" t="s">
        <v>611</v>
      </c>
      <c r="J114" s="89" t="s">
        <v>415</v>
      </c>
      <c r="K114" s="90">
        <v>43704</v>
      </c>
      <c r="L114" s="91" t="s">
        <v>72</v>
      </c>
      <c r="M114" s="89" t="s">
        <v>139</v>
      </c>
      <c r="N114" s="92">
        <v>432287.26</v>
      </c>
      <c r="O114" s="89">
        <v>22</v>
      </c>
      <c r="P114" s="89">
        <v>0</v>
      </c>
      <c r="Q114" s="89" t="s">
        <v>74</v>
      </c>
      <c r="R114" s="89" t="s">
        <v>75</v>
      </c>
      <c r="S114" s="89" t="s">
        <v>74</v>
      </c>
      <c r="T114" s="89" t="s">
        <v>75</v>
      </c>
      <c r="U114" s="90">
        <v>43696</v>
      </c>
      <c r="V114" s="93">
        <v>0.375</v>
      </c>
      <c r="W114" s="89" t="s">
        <v>74</v>
      </c>
      <c r="X114" s="89" t="s">
        <v>74</v>
      </c>
      <c r="Y114" s="89" t="s">
        <v>75</v>
      </c>
      <c r="Z114" s="89" t="s">
        <v>74</v>
      </c>
      <c r="AA114" s="174">
        <v>43698</v>
      </c>
      <c r="AB114" s="89">
        <f t="shared" ca="1" si="6"/>
        <v>2</v>
      </c>
      <c r="AC114" s="89">
        <v>22</v>
      </c>
      <c r="AD114" s="89">
        <v>0</v>
      </c>
      <c r="AE114" s="92">
        <v>0</v>
      </c>
      <c r="AF114" s="89">
        <v>0</v>
      </c>
      <c r="AG114" s="89">
        <v>0</v>
      </c>
      <c r="AH114" s="92">
        <v>0</v>
      </c>
      <c r="AI114" s="92">
        <v>252235.19</v>
      </c>
      <c r="AJ114" s="92">
        <f>IF(OR(Processos!$H114="Alienação",Processos!$H114="Concessão"),"",(N114-AI114)-(AE114+AH114))</f>
        <v>180052.07</v>
      </c>
      <c r="AK114" s="94">
        <f t="shared" si="7"/>
        <v>0.41651023904798862</v>
      </c>
      <c r="AL114" s="91" t="s">
        <v>78</v>
      </c>
      <c r="AM114" s="95"/>
      <c r="AN114" s="61"/>
    </row>
    <row r="115" spans="2:40" ht="24.95" customHeight="1" x14ac:dyDescent="0.25">
      <c r="B115" s="78">
        <f t="shared" si="8"/>
        <v>107</v>
      </c>
      <c r="C115" s="79" t="s">
        <v>613</v>
      </c>
      <c r="D115" s="80" t="s">
        <v>66</v>
      </c>
      <c r="E115" s="80" t="s">
        <v>67</v>
      </c>
      <c r="F115" s="80" t="s">
        <v>616</v>
      </c>
      <c r="G115" s="80" t="s">
        <v>703</v>
      </c>
      <c r="H115" s="80" t="s">
        <v>9</v>
      </c>
      <c r="I115" s="80" t="s">
        <v>612</v>
      </c>
      <c r="J115" s="80" t="s">
        <v>83</v>
      </c>
      <c r="K115" s="81">
        <v>43704</v>
      </c>
      <c r="L115" s="82" t="s">
        <v>72</v>
      </c>
      <c r="M115" s="80" t="s">
        <v>235</v>
      </c>
      <c r="N115" s="83">
        <v>157473</v>
      </c>
      <c r="O115" s="80">
        <v>4</v>
      </c>
      <c r="P115" s="80">
        <v>0</v>
      </c>
      <c r="Q115" s="80"/>
      <c r="R115" s="80"/>
      <c r="S115" s="80"/>
      <c r="T115" s="80"/>
      <c r="U115" s="81">
        <v>43699</v>
      </c>
      <c r="V115" s="84">
        <v>0.375</v>
      </c>
      <c r="W115" s="80"/>
      <c r="X115" s="80"/>
      <c r="Y115" s="80"/>
      <c r="Z115" s="80"/>
      <c r="AA115" s="173">
        <v>43703</v>
      </c>
      <c r="AB115" s="80">
        <f t="shared" ca="1" si="6"/>
        <v>4</v>
      </c>
      <c r="AC115" s="80">
        <v>2</v>
      </c>
      <c r="AD115" s="80">
        <v>2</v>
      </c>
      <c r="AE115" s="83">
        <v>22523</v>
      </c>
      <c r="AF115" s="80" t="s">
        <v>1109</v>
      </c>
      <c r="AG115" s="80">
        <v>0</v>
      </c>
      <c r="AH115" s="83">
        <v>0</v>
      </c>
      <c r="AI115" s="83">
        <v>99090</v>
      </c>
      <c r="AJ115" s="83">
        <f>IF(OR(Processos!$H115="Alienação",Processos!$H115="Concessão"),"",(N115-AI115)-(AE115+AH115))</f>
        <v>35860</v>
      </c>
      <c r="AK115" s="86">
        <f t="shared" si="7"/>
        <v>0.22772157766728263</v>
      </c>
      <c r="AL115" s="82" t="s">
        <v>78</v>
      </c>
      <c r="AM115" s="85"/>
      <c r="AN115" s="61"/>
    </row>
    <row r="116" spans="2:40" ht="24.95" customHeight="1" x14ac:dyDescent="0.25">
      <c r="B116" s="78">
        <f t="shared" si="8"/>
        <v>108</v>
      </c>
      <c r="C116" s="88" t="s">
        <v>614</v>
      </c>
      <c r="D116" s="89" t="s">
        <v>66</v>
      </c>
      <c r="E116" s="89" t="s">
        <v>67</v>
      </c>
      <c r="F116" s="89" t="s">
        <v>620</v>
      </c>
      <c r="G116" s="89" t="s">
        <v>626</v>
      </c>
      <c r="H116" s="89" t="s">
        <v>12</v>
      </c>
      <c r="I116" s="89" t="s">
        <v>574</v>
      </c>
      <c r="J116" s="89" t="s">
        <v>244</v>
      </c>
      <c r="K116" s="90">
        <v>43720</v>
      </c>
      <c r="L116" s="91" t="s">
        <v>72</v>
      </c>
      <c r="M116" s="89" t="s">
        <v>235</v>
      </c>
      <c r="N116" s="92">
        <v>385719.42</v>
      </c>
      <c r="O116" s="89">
        <v>23</v>
      </c>
      <c r="P116" s="89">
        <v>0</v>
      </c>
      <c r="Q116" s="89" t="s">
        <v>74</v>
      </c>
      <c r="R116" s="89" t="s">
        <v>75</v>
      </c>
      <c r="S116" s="89" t="s">
        <v>74</v>
      </c>
      <c r="T116" s="89" t="s">
        <v>75</v>
      </c>
      <c r="U116" s="90">
        <v>43696</v>
      </c>
      <c r="V116" s="93">
        <v>0.375</v>
      </c>
      <c r="W116" s="89" t="s">
        <v>85</v>
      </c>
      <c r="X116" s="89" t="s">
        <v>85</v>
      </c>
      <c r="Y116" s="89" t="s">
        <v>809</v>
      </c>
      <c r="Z116" s="89" t="s">
        <v>85</v>
      </c>
      <c r="AA116" s="174">
        <v>43703</v>
      </c>
      <c r="AB116" s="89">
        <f t="shared" ca="1" si="6"/>
        <v>7</v>
      </c>
      <c r="AC116" s="89">
        <v>18</v>
      </c>
      <c r="AD116" s="89">
        <v>0</v>
      </c>
      <c r="AE116" s="92">
        <v>0</v>
      </c>
      <c r="AF116" s="89" t="s">
        <v>76</v>
      </c>
      <c r="AG116" s="89">
        <v>5</v>
      </c>
      <c r="AH116" s="92">
        <v>78554.806599999996</v>
      </c>
      <c r="AI116" s="92">
        <v>196127.79</v>
      </c>
      <c r="AJ116" s="92">
        <f>IF(OR(Processos!$H116="Alienação",Processos!$H116="Concessão"),"",(N116-AI116)-(AE116+AH116))</f>
        <v>111036.82339999998</v>
      </c>
      <c r="AK116" s="94">
        <f t="shared" si="7"/>
        <v>0.28786941399009669</v>
      </c>
      <c r="AL116" s="91" t="s">
        <v>78</v>
      </c>
      <c r="AM116" s="95"/>
      <c r="AN116" s="61"/>
    </row>
    <row r="117" spans="2:40" ht="24.95" customHeight="1" x14ac:dyDescent="0.25">
      <c r="B117" s="78">
        <f t="shared" si="8"/>
        <v>109</v>
      </c>
      <c r="C117" s="79" t="s">
        <v>617</v>
      </c>
      <c r="D117" s="80" t="s">
        <v>66</v>
      </c>
      <c r="E117" s="80" t="s">
        <v>67</v>
      </c>
      <c r="F117" s="80" t="s">
        <v>627</v>
      </c>
      <c r="G117" s="80" t="s">
        <v>704</v>
      </c>
      <c r="H117" s="80" t="s">
        <v>13</v>
      </c>
      <c r="I117" s="195" t="s">
        <v>618</v>
      </c>
      <c r="J117" s="80" t="s">
        <v>151</v>
      </c>
      <c r="K117" s="81">
        <v>43734</v>
      </c>
      <c r="L117" s="82" t="s">
        <v>92</v>
      </c>
      <c r="M117" s="80" t="s">
        <v>152</v>
      </c>
      <c r="N117" s="83">
        <v>229586.04</v>
      </c>
      <c r="O117" s="80">
        <v>28</v>
      </c>
      <c r="P117" s="80">
        <v>2</v>
      </c>
      <c r="Q117" s="80" t="s">
        <v>74</v>
      </c>
      <c r="R117" s="80" t="s">
        <v>75</v>
      </c>
      <c r="S117" s="80" t="s">
        <v>74</v>
      </c>
      <c r="T117" s="80" t="s">
        <v>75</v>
      </c>
      <c r="U117" s="81">
        <v>43721</v>
      </c>
      <c r="V117" s="84">
        <v>0.59375</v>
      </c>
      <c r="W117" s="80" t="s">
        <v>74</v>
      </c>
      <c r="X117" s="80" t="s">
        <v>75</v>
      </c>
      <c r="Y117" s="80" t="s">
        <v>75</v>
      </c>
      <c r="Z117" s="80" t="s">
        <v>74</v>
      </c>
      <c r="AA117" s="173">
        <v>43733</v>
      </c>
      <c r="AB117" s="80">
        <f t="shared" ca="1" si="6"/>
        <v>12</v>
      </c>
      <c r="AC117" s="80">
        <v>28</v>
      </c>
      <c r="AD117" s="80">
        <v>0</v>
      </c>
      <c r="AE117" s="83">
        <v>0</v>
      </c>
      <c r="AF117" s="80" t="s">
        <v>76</v>
      </c>
      <c r="AG117" s="80">
        <v>0</v>
      </c>
      <c r="AH117" s="83">
        <v>0</v>
      </c>
      <c r="AI117" s="83">
        <v>200904.1</v>
      </c>
      <c r="AJ117" s="83">
        <f>IF(OR(Processos!$H117="Alienação",Processos!$H117="Concessão"),"",(N117-AI117)-(AE117+AH117))</f>
        <v>28681.940000000002</v>
      </c>
      <c r="AK117" s="86">
        <f t="shared" si="7"/>
        <v>0.12492893731692048</v>
      </c>
      <c r="AL117" s="82" t="s">
        <v>78</v>
      </c>
      <c r="AM117" s="85"/>
      <c r="AN117" s="61"/>
    </row>
    <row r="118" spans="2:40" ht="24.95" customHeight="1" x14ac:dyDescent="0.25">
      <c r="B118" s="78">
        <f t="shared" si="8"/>
        <v>110</v>
      </c>
      <c r="C118" s="88" t="s">
        <v>621</v>
      </c>
      <c r="D118" s="89" t="s">
        <v>66</v>
      </c>
      <c r="E118" s="89" t="s">
        <v>67</v>
      </c>
      <c r="F118" s="89" t="s">
        <v>628</v>
      </c>
      <c r="G118" s="89" t="s">
        <v>663</v>
      </c>
      <c r="H118" s="89" t="s">
        <v>12</v>
      </c>
      <c r="I118" s="89" t="s">
        <v>622</v>
      </c>
      <c r="J118" s="89" t="s">
        <v>151</v>
      </c>
      <c r="K118" s="90">
        <v>43683</v>
      </c>
      <c r="L118" s="91" t="s">
        <v>72</v>
      </c>
      <c r="M118" s="89" t="s">
        <v>152</v>
      </c>
      <c r="N118" s="92">
        <v>386260.26</v>
      </c>
      <c r="O118" s="89">
        <v>24</v>
      </c>
      <c r="P118" s="89">
        <v>0</v>
      </c>
      <c r="Q118" s="89" t="s">
        <v>74</v>
      </c>
      <c r="R118" s="89" t="s">
        <v>75</v>
      </c>
      <c r="S118" s="89" t="s">
        <v>74</v>
      </c>
      <c r="T118" s="89" t="s">
        <v>75</v>
      </c>
      <c r="U118" s="90">
        <v>43704</v>
      </c>
      <c r="V118" s="93">
        <v>0.59375</v>
      </c>
      <c r="W118" s="89" t="s">
        <v>85</v>
      </c>
      <c r="X118" s="89" t="s">
        <v>85</v>
      </c>
      <c r="Y118" s="89" t="s">
        <v>705</v>
      </c>
      <c r="Z118" s="89" t="s">
        <v>85</v>
      </c>
      <c r="AA118" s="174">
        <v>43760</v>
      </c>
      <c r="AB118" s="89">
        <f t="shared" ca="1" si="6"/>
        <v>56</v>
      </c>
      <c r="AC118" s="89">
        <v>20</v>
      </c>
      <c r="AD118" s="89">
        <v>4</v>
      </c>
      <c r="AE118" s="92">
        <v>18800.7</v>
      </c>
      <c r="AF118" s="89" t="s">
        <v>995</v>
      </c>
      <c r="AG118" s="89">
        <v>0</v>
      </c>
      <c r="AH118" s="92">
        <v>0</v>
      </c>
      <c r="AI118" s="92">
        <v>176182.18</v>
      </c>
      <c r="AJ118" s="92">
        <f>IF(OR(Processos!$H118="Alienação",Processos!$H118="Concessão"),"",(N118-AI118)-(AE118+AH118))</f>
        <v>191277.38</v>
      </c>
      <c r="AK118" s="94">
        <f t="shared" si="7"/>
        <v>0.49520336365951806</v>
      </c>
      <c r="AL118" s="91" t="s">
        <v>78</v>
      </c>
      <c r="AM118" s="95"/>
      <c r="AN118" s="61"/>
    </row>
    <row r="119" spans="2:40" ht="24.95" customHeight="1" x14ac:dyDescent="0.25">
      <c r="B119" s="78">
        <f t="shared" si="8"/>
        <v>111</v>
      </c>
      <c r="C119" s="79" t="s">
        <v>623</v>
      </c>
      <c r="D119" s="80" t="s">
        <v>66</v>
      </c>
      <c r="E119" s="80" t="s">
        <v>67</v>
      </c>
      <c r="F119" s="80" t="s">
        <v>629</v>
      </c>
      <c r="G119" s="80" t="s">
        <v>676</v>
      </c>
      <c r="H119" s="80" t="s">
        <v>12</v>
      </c>
      <c r="I119" s="80" t="s">
        <v>507</v>
      </c>
      <c r="J119" s="80" t="s">
        <v>244</v>
      </c>
      <c r="K119" s="81">
        <v>43787</v>
      </c>
      <c r="L119" s="82" t="s">
        <v>410</v>
      </c>
      <c r="M119" s="80" t="s">
        <v>265</v>
      </c>
      <c r="N119" s="83">
        <v>884649.26</v>
      </c>
      <c r="O119" s="80">
        <v>45</v>
      </c>
      <c r="P119" s="80">
        <v>0</v>
      </c>
      <c r="Q119" s="80"/>
      <c r="R119" s="80"/>
      <c r="S119" s="80"/>
      <c r="T119" s="80"/>
      <c r="U119" s="81">
        <v>43762</v>
      </c>
      <c r="V119" s="84">
        <v>0.39583333333333298</v>
      </c>
      <c r="W119" s="80"/>
      <c r="X119" s="80"/>
      <c r="Y119" s="80"/>
      <c r="Z119" s="80"/>
      <c r="AA119" s="173"/>
      <c r="AB119" s="80">
        <f t="shared" ca="1" si="6"/>
        <v>182</v>
      </c>
      <c r="AC119" s="80"/>
      <c r="AD119" s="80"/>
      <c r="AE119" s="83"/>
      <c r="AF119" s="80"/>
      <c r="AG119" s="80"/>
      <c r="AH119" s="83"/>
      <c r="AI119" s="83"/>
      <c r="AJ119" s="83">
        <f>IF(OR(Processos!$H119="Alienação",Processos!$H119="Concessão"),"",(N119-AI119)-(AE119+AH119))</f>
        <v>884649.26</v>
      </c>
      <c r="AK119" s="86">
        <f t="shared" si="7"/>
        <v>1</v>
      </c>
      <c r="AL119" s="82" t="s">
        <v>399</v>
      </c>
      <c r="AM119" s="85" t="s">
        <v>1020</v>
      </c>
      <c r="AN119" s="61"/>
    </row>
    <row r="120" spans="2:40" ht="24.95" customHeight="1" x14ac:dyDescent="0.25">
      <c r="B120" s="78">
        <f t="shared" si="8"/>
        <v>112</v>
      </c>
      <c r="C120" s="88" t="s">
        <v>624</v>
      </c>
      <c r="D120" s="89" t="s">
        <v>66</v>
      </c>
      <c r="E120" s="89" t="s">
        <v>67</v>
      </c>
      <c r="F120" s="89" t="s">
        <v>630</v>
      </c>
      <c r="G120" s="89" t="s">
        <v>675</v>
      </c>
      <c r="H120" s="89" t="s">
        <v>9</v>
      </c>
      <c r="I120" s="89" t="s">
        <v>625</v>
      </c>
      <c r="J120" s="89" t="s">
        <v>151</v>
      </c>
      <c r="K120" s="90">
        <v>43714</v>
      </c>
      <c r="L120" s="91" t="s">
        <v>72</v>
      </c>
      <c r="M120" s="89" t="s">
        <v>235</v>
      </c>
      <c r="N120" s="92">
        <v>53454.37</v>
      </c>
      <c r="O120" s="89">
        <v>31</v>
      </c>
      <c r="P120" s="89">
        <v>0</v>
      </c>
      <c r="Q120" s="89" t="s">
        <v>74</v>
      </c>
      <c r="R120" s="89" t="s">
        <v>75</v>
      </c>
      <c r="S120" s="89" t="s">
        <v>74</v>
      </c>
      <c r="T120" s="89" t="s">
        <v>75</v>
      </c>
      <c r="U120" s="90">
        <v>43706</v>
      </c>
      <c r="V120" s="93">
        <v>0.375</v>
      </c>
      <c r="W120" s="89" t="s">
        <v>74</v>
      </c>
      <c r="X120" s="89" t="s">
        <v>75</v>
      </c>
      <c r="Y120" s="89" t="s">
        <v>75</v>
      </c>
      <c r="Z120" s="89" t="s">
        <v>74</v>
      </c>
      <c r="AA120" s="174">
        <v>43710</v>
      </c>
      <c r="AB120" s="89">
        <f t="shared" ca="1" si="6"/>
        <v>4</v>
      </c>
      <c r="AC120" s="89">
        <v>20</v>
      </c>
      <c r="AD120" s="89">
        <v>0</v>
      </c>
      <c r="AE120" s="92">
        <v>0</v>
      </c>
      <c r="AF120" s="89" t="s">
        <v>76</v>
      </c>
      <c r="AG120" s="89">
        <v>11</v>
      </c>
      <c r="AH120" s="92">
        <v>10782.745999999999</v>
      </c>
      <c r="AI120" s="92">
        <v>36721.760000000002</v>
      </c>
      <c r="AJ120" s="92">
        <f>IF(OR(Processos!$H120="Alienação",Processos!$H120="Concessão"),"",(N120-AI120)-(AE120+AH120))</f>
        <v>5949.8640000000014</v>
      </c>
      <c r="AK120" s="94">
        <f t="shared" si="7"/>
        <v>0.11130734493737371</v>
      </c>
      <c r="AL120" s="91" t="s">
        <v>78</v>
      </c>
      <c r="AM120" s="95"/>
      <c r="AN120" s="61"/>
    </row>
    <row r="121" spans="2:40" ht="24.95" customHeight="1" x14ac:dyDescent="0.25">
      <c r="B121" s="78">
        <f t="shared" si="8"/>
        <v>113</v>
      </c>
      <c r="C121" s="79" t="s">
        <v>631</v>
      </c>
      <c r="D121" s="80" t="s">
        <v>66</v>
      </c>
      <c r="E121" s="80" t="s">
        <v>67</v>
      </c>
      <c r="F121" s="80" t="s">
        <v>659</v>
      </c>
      <c r="G121" s="80" t="s">
        <v>678</v>
      </c>
      <c r="H121" s="80" t="s">
        <v>9</v>
      </c>
      <c r="I121" s="80" t="s">
        <v>632</v>
      </c>
      <c r="J121" s="80" t="s">
        <v>297</v>
      </c>
      <c r="K121" s="81">
        <v>43718</v>
      </c>
      <c r="L121" s="82" t="s">
        <v>417</v>
      </c>
      <c r="M121" s="80" t="s">
        <v>139</v>
      </c>
      <c r="N121" s="83">
        <v>167872.27</v>
      </c>
      <c r="O121" s="80">
        <v>8</v>
      </c>
      <c r="P121" s="80">
        <v>0</v>
      </c>
      <c r="Q121" s="80" t="s">
        <v>74</v>
      </c>
      <c r="R121" s="80" t="s">
        <v>75</v>
      </c>
      <c r="S121" s="80" t="s">
        <v>74</v>
      </c>
      <c r="T121" s="80" t="s">
        <v>75</v>
      </c>
      <c r="U121" s="81">
        <v>43700</v>
      </c>
      <c r="V121" s="84">
        <v>0.375</v>
      </c>
      <c r="W121" s="80" t="s">
        <v>85</v>
      </c>
      <c r="X121" s="80" t="s">
        <v>85</v>
      </c>
      <c r="Y121" s="80" t="s">
        <v>840</v>
      </c>
      <c r="Z121" s="80" t="s">
        <v>74</v>
      </c>
      <c r="AA121" s="173">
        <v>43717</v>
      </c>
      <c r="AB121" s="80">
        <f t="shared" ca="1" si="6"/>
        <v>17</v>
      </c>
      <c r="AC121" s="80">
        <v>0</v>
      </c>
      <c r="AD121" s="80">
        <v>4</v>
      </c>
      <c r="AE121" s="83">
        <v>167872.27</v>
      </c>
      <c r="AF121" s="80" t="s">
        <v>779</v>
      </c>
      <c r="AG121" s="80">
        <v>0</v>
      </c>
      <c r="AH121" s="83">
        <v>0</v>
      </c>
      <c r="AI121" s="83"/>
      <c r="AJ121" s="199">
        <f>IF(OR(Processos!$H121="Alienação",Processos!$H121="Concessão"),"",(N121-AI121)-(AE121+AH121))</f>
        <v>0</v>
      </c>
      <c r="AK121" s="200">
        <f t="shared" si="7"/>
        <v>0</v>
      </c>
      <c r="AL121" s="82" t="s">
        <v>219</v>
      </c>
      <c r="AM121" s="85"/>
      <c r="AN121" s="61"/>
    </row>
    <row r="122" spans="2:40" ht="24.75" customHeight="1" x14ac:dyDescent="0.25">
      <c r="B122" s="78">
        <f t="shared" si="8"/>
        <v>114</v>
      </c>
      <c r="C122" s="88" t="s">
        <v>644</v>
      </c>
      <c r="D122" s="89" t="s">
        <v>66</v>
      </c>
      <c r="E122" s="89" t="s">
        <v>67</v>
      </c>
      <c r="F122" s="89" t="s">
        <v>658</v>
      </c>
      <c r="G122" s="89" t="s">
        <v>679</v>
      </c>
      <c r="H122" s="89" t="s">
        <v>9</v>
      </c>
      <c r="I122" s="89" t="s">
        <v>645</v>
      </c>
      <c r="J122" s="89" t="s">
        <v>71</v>
      </c>
      <c r="K122" s="90">
        <v>43720</v>
      </c>
      <c r="L122" s="91" t="s">
        <v>72</v>
      </c>
      <c r="M122" s="89" t="s">
        <v>265</v>
      </c>
      <c r="N122" s="92">
        <v>52795.75</v>
      </c>
      <c r="O122" s="89">
        <v>10</v>
      </c>
      <c r="P122" s="89">
        <v>0</v>
      </c>
      <c r="Q122" s="89" t="s">
        <v>74</v>
      </c>
      <c r="R122" s="89" t="s">
        <v>75</v>
      </c>
      <c r="S122" s="89" t="s">
        <v>74</v>
      </c>
      <c r="T122" s="89" t="s">
        <v>75</v>
      </c>
      <c r="U122" s="90">
        <v>43707</v>
      </c>
      <c r="V122" s="93">
        <v>0.59375</v>
      </c>
      <c r="W122" s="89" t="s">
        <v>74</v>
      </c>
      <c r="X122" s="89" t="s">
        <v>75</v>
      </c>
      <c r="Y122" s="89" t="s">
        <v>75</v>
      </c>
      <c r="Z122" s="89" t="s">
        <v>74</v>
      </c>
      <c r="AA122" s="174">
        <v>43717</v>
      </c>
      <c r="AB122" s="89">
        <f t="shared" ca="1" si="6"/>
        <v>10</v>
      </c>
      <c r="AC122" s="89">
        <v>7</v>
      </c>
      <c r="AD122" s="89">
        <v>2</v>
      </c>
      <c r="AE122" s="92">
        <v>1847.46</v>
      </c>
      <c r="AF122" s="89" t="s">
        <v>1058</v>
      </c>
      <c r="AG122" s="89">
        <v>1</v>
      </c>
      <c r="AH122" s="92">
        <v>574.44000000000005</v>
      </c>
      <c r="AI122" s="92">
        <v>48635.22</v>
      </c>
      <c r="AJ122" s="92">
        <f>IF(OR(Processos!$H122="Alienação",Processos!$H122="Concessão"),"",(N122-AI122)-(AE122+AH122))</f>
        <v>1738.6299999999987</v>
      </c>
      <c r="AK122" s="94">
        <f t="shared" si="7"/>
        <v>3.2931249200929977E-2</v>
      </c>
      <c r="AL122" s="91" t="s">
        <v>78</v>
      </c>
      <c r="AM122" s="95"/>
      <c r="AN122" s="61"/>
    </row>
    <row r="123" spans="2:40" ht="24.75" customHeight="1" x14ac:dyDescent="0.25">
      <c r="B123" s="78">
        <f t="shared" si="8"/>
        <v>115</v>
      </c>
      <c r="C123" s="79" t="s">
        <v>635</v>
      </c>
      <c r="D123" s="80" t="s">
        <v>66</v>
      </c>
      <c r="E123" s="80" t="s">
        <v>67</v>
      </c>
      <c r="F123" s="80" t="s">
        <v>660</v>
      </c>
      <c r="G123" s="80" t="s">
        <v>681</v>
      </c>
      <c r="H123" s="80" t="s">
        <v>12</v>
      </c>
      <c r="I123" s="80" t="s">
        <v>636</v>
      </c>
      <c r="J123" s="80" t="s">
        <v>408</v>
      </c>
      <c r="K123" s="81">
        <v>43732</v>
      </c>
      <c r="L123" s="82" t="s">
        <v>72</v>
      </c>
      <c r="M123" s="80" t="s">
        <v>139</v>
      </c>
      <c r="N123" s="83">
        <v>216365.6</v>
      </c>
      <c r="O123" s="80">
        <v>19</v>
      </c>
      <c r="P123" s="80">
        <v>0</v>
      </c>
      <c r="Q123" s="80" t="s">
        <v>74</v>
      </c>
      <c r="R123" s="80" t="s">
        <v>75</v>
      </c>
      <c r="S123" s="80" t="s">
        <v>74</v>
      </c>
      <c r="T123" s="80" t="s">
        <v>75</v>
      </c>
      <c r="U123" s="81">
        <v>43726</v>
      </c>
      <c r="V123" s="84">
        <v>0.375</v>
      </c>
      <c r="W123" s="80" t="s">
        <v>74</v>
      </c>
      <c r="X123" s="80" t="s">
        <v>75</v>
      </c>
      <c r="Y123" s="80" t="s">
        <v>76</v>
      </c>
      <c r="Z123" s="80" t="s">
        <v>74</v>
      </c>
      <c r="AA123" s="173">
        <v>43731</v>
      </c>
      <c r="AB123" s="80">
        <f t="shared" ca="1" si="6"/>
        <v>5</v>
      </c>
      <c r="AC123" s="80">
        <v>18</v>
      </c>
      <c r="AD123" s="80">
        <v>1</v>
      </c>
      <c r="AE123" s="83">
        <v>36500</v>
      </c>
      <c r="AF123" s="80" t="s">
        <v>839</v>
      </c>
      <c r="AG123" s="80">
        <v>0</v>
      </c>
      <c r="AH123" s="83">
        <v>0</v>
      </c>
      <c r="AI123" s="83">
        <v>119154.09</v>
      </c>
      <c r="AJ123" s="83">
        <f>IF(OR(Processos!$H123="Alienação",Processos!$H123="Concessão"),"",(N123-AI123)-(AE123+AH123))</f>
        <v>60711.510000000009</v>
      </c>
      <c r="AK123" s="86">
        <f t="shared" si="7"/>
        <v>0.28059686937295025</v>
      </c>
      <c r="AL123" s="82" t="s">
        <v>78</v>
      </c>
      <c r="AM123" s="85"/>
      <c r="AN123" s="61"/>
    </row>
    <row r="124" spans="2:40" ht="24.75" customHeight="1" x14ac:dyDescent="0.25">
      <c r="B124" s="78">
        <f t="shared" si="8"/>
        <v>116</v>
      </c>
      <c r="C124" s="88" t="s">
        <v>637</v>
      </c>
      <c r="D124" s="89" t="s">
        <v>66</v>
      </c>
      <c r="E124" s="89" t="s">
        <v>67</v>
      </c>
      <c r="F124" s="89" t="s">
        <v>664</v>
      </c>
      <c r="G124" s="89" t="s">
        <v>691</v>
      </c>
      <c r="H124" s="89" t="s">
        <v>12</v>
      </c>
      <c r="I124" s="89" t="s">
        <v>574</v>
      </c>
      <c r="J124" s="89" t="s">
        <v>325</v>
      </c>
      <c r="K124" s="90">
        <v>43733</v>
      </c>
      <c r="L124" s="91" t="s">
        <v>72</v>
      </c>
      <c r="M124" s="89" t="s">
        <v>235</v>
      </c>
      <c r="N124" s="92">
        <v>1528411.55</v>
      </c>
      <c r="O124" s="89">
        <v>34</v>
      </c>
      <c r="P124" s="89">
        <v>0</v>
      </c>
      <c r="Q124" s="89" t="s">
        <v>74</v>
      </c>
      <c r="R124" s="89" t="s">
        <v>75</v>
      </c>
      <c r="S124" s="89" t="s">
        <v>74</v>
      </c>
      <c r="T124" s="89" t="s">
        <v>75</v>
      </c>
      <c r="U124" s="90">
        <v>43711</v>
      </c>
      <c r="V124" s="93">
        <v>0.375</v>
      </c>
      <c r="W124" s="89" t="s">
        <v>74</v>
      </c>
      <c r="X124" s="89" t="s">
        <v>75</v>
      </c>
      <c r="Y124" s="89" t="s">
        <v>75</v>
      </c>
      <c r="Z124" s="89" t="s">
        <v>74</v>
      </c>
      <c r="AA124" s="174">
        <v>43731</v>
      </c>
      <c r="AB124" s="89">
        <f t="shared" ca="1" si="6"/>
        <v>20</v>
      </c>
      <c r="AC124" s="89">
        <v>26</v>
      </c>
      <c r="AD124" s="89">
        <v>0</v>
      </c>
      <c r="AE124" s="92">
        <v>0</v>
      </c>
      <c r="AF124" s="89" t="s">
        <v>76</v>
      </c>
      <c r="AG124" s="89">
        <v>8</v>
      </c>
      <c r="AH124" s="92">
        <v>1034889.5069</v>
      </c>
      <c r="AI124" s="92">
        <v>379836.99339999998</v>
      </c>
      <c r="AJ124" s="92">
        <f>IF(OR(Processos!$H124="Alienação",Processos!$H124="Concessão"),"",(N124-AI124)-(AE124+AH124))</f>
        <v>113685.04969999997</v>
      </c>
      <c r="AK124" s="94">
        <f t="shared" si="7"/>
        <v>7.4381176784485803E-2</v>
      </c>
      <c r="AL124" s="91" t="s">
        <v>78</v>
      </c>
      <c r="AM124" s="95"/>
      <c r="AN124" s="61"/>
    </row>
    <row r="125" spans="2:40" ht="24.75" customHeight="1" x14ac:dyDescent="0.25">
      <c r="B125" s="78">
        <f t="shared" si="8"/>
        <v>117</v>
      </c>
      <c r="C125" s="79" t="s">
        <v>638</v>
      </c>
      <c r="D125" s="80" t="s">
        <v>66</v>
      </c>
      <c r="E125" s="80" t="s">
        <v>67</v>
      </c>
      <c r="F125" s="80" t="s">
        <v>665</v>
      </c>
      <c r="G125" s="80" t="s">
        <v>692</v>
      </c>
      <c r="H125" s="80" t="s">
        <v>9</v>
      </c>
      <c r="I125" s="80" t="s">
        <v>639</v>
      </c>
      <c r="J125" s="80" t="s">
        <v>325</v>
      </c>
      <c r="K125" s="81">
        <v>43714</v>
      </c>
      <c r="L125" s="82" t="s">
        <v>72</v>
      </c>
      <c r="M125" s="80" t="s">
        <v>73</v>
      </c>
      <c r="N125" s="83">
        <v>24853.38</v>
      </c>
      <c r="O125" s="80">
        <v>51</v>
      </c>
      <c r="P125" s="80">
        <v>0</v>
      </c>
      <c r="Q125" s="80" t="s">
        <v>74</v>
      </c>
      <c r="R125" s="80" t="s">
        <v>75</v>
      </c>
      <c r="S125" s="80" t="s">
        <v>74</v>
      </c>
      <c r="T125" s="80" t="s">
        <v>75</v>
      </c>
      <c r="U125" s="81">
        <v>43700</v>
      </c>
      <c r="V125" s="84">
        <v>0.35416666666666702</v>
      </c>
      <c r="W125" s="80" t="s">
        <v>74</v>
      </c>
      <c r="X125" s="80" t="s">
        <v>75</v>
      </c>
      <c r="Y125" s="80"/>
      <c r="Z125" s="80" t="s">
        <v>74</v>
      </c>
      <c r="AA125" s="173">
        <v>43704</v>
      </c>
      <c r="AB125" s="80">
        <f t="shared" ca="1" si="6"/>
        <v>4</v>
      </c>
      <c r="AC125" s="80">
        <v>50</v>
      </c>
      <c r="AD125" s="80">
        <v>1</v>
      </c>
      <c r="AE125" s="83">
        <v>206</v>
      </c>
      <c r="AF125" s="80" t="s">
        <v>162</v>
      </c>
      <c r="AG125" s="80">
        <v>0</v>
      </c>
      <c r="AH125" s="83">
        <v>0</v>
      </c>
      <c r="AI125" s="83">
        <v>17001.48</v>
      </c>
      <c r="AJ125" s="83">
        <f>IF(OR(Processos!$H125="Alienação",Processos!$H125="Concessão"),"",(N125-AI125)-(AE125+AH125))</f>
        <v>7645.9000000000015</v>
      </c>
      <c r="AK125" s="86">
        <f t="shared" si="7"/>
        <v>0.30764024852957628</v>
      </c>
      <c r="AL125" s="82" t="s">
        <v>78</v>
      </c>
      <c r="AM125" s="85"/>
      <c r="AN125" s="61"/>
    </row>
    <row r="126" spans="2:40" ht="24.75" customHeight="1" x14ac:dyDescent="0.25">
      <c r="B126" s="78">
        <f t="shared" si="8"/>
        <v>118</v>
      </c>
      <c r="C126" s="88" t="s">
        <v>640</v>
      </c>
      <c r="D126" s="89" t="s">
        <v>66</v>
      </c>
      <c r="E126" s="89" t="s">
        <v>67</v>
      </c>
      <c r="F126" s="89" t="s">
        <v>672</v>
      </c>
      <c r="G126" s="89" t="s">
        <v>307</v>
      </c>
      <c r="H126" s="89" t="s">
        <v>9</v>
      </c>
      <c r="I126" s="89" t="s">
        <v>641</v>
      </c>
      <c r="J126" s="89" t="s">
        <v>151</v>
      </c>
      <c r="K126" s="90">
        <v>43717</v>
      </c>
      <c r="L126" s="91" t="s">
        <v>72</v>
      </c>
      <c r="M126" s="89" t="s">
        <v>152</v>
      </c>
      <c r="N126" s="92">
        <v>41258.629999999997</v>
      </c>
      <c r="O126" s="89">
        <v>41</v>
      </c>
      <c r="P126" s="89">
        <v>0</v>
      </c>
      <c r="Q126" s="201" t="s">
        <v>74</v>
      </c>
      <c r="R126" s="201" t="s">
        <v>75</v>
      </c>
      <c r="S126" s="201" t="s">
        <v>74</v>
      </c>
      <c r="T126" s="201" t="s">
        <v>75</v>
      </c>
      <c r="U126" s="202">
        <v>43705</v>
      </c>
      <c r="V126" s="203">
        <v>0.59375</v>
      </c>
      <c r="W126" s="201" t="s">
        <v>74</v>
      </c>
      <c r="X126" s="201" t="s">
        <v>75</v>
      </c>
      <c r="Y126" s="201" t="s">
        <v>75</v>
      </c>
      <c r="Z126" s="201" t="s">
        <v>74</v>
      </c>
      <c r="AA126" s="204">
        <v>43712</v>
      </c>
      <c r="AB126" s="201">
        <f t="shared" ca="1" si="6"/>
        <v>7</v>
      </c>
      <c r="AC126" s="201">
        <v>32</v>
      </c>
      <c r="AD126" s="201">
        <v>7</v>
      </c>
      <c r="AE126" s="205">
        <v>2915.2</v>
      </c>
      <c r="AF126" s="201" t="s">
        <v>804</v>
      </c>
      <c r="AG126" s="201">
        <v>2</v>
      </c>
      <c r="AH126" s="205">
        <v>824</v>
      </c>
      <c r="AI126" s="205">
        <v>33795.300000000003</v>
      </c>
      <c r="AJ126" s="92">
        <f>IF(OR(Processos!$H126="Alienação",Processos!$H126="Concessão"),"",(N126-AI126)-(AE126+AH126))</f>
        <v>3724.1299999999947</v>
      </c>
      <c r="AK126" s="94">
        <f t="shared" si="7"/>
        <v>9.0263055268679421E-2</v>
      </c>
      <c r="AL126" s="91" t="s">
        <v>78</v>
      </c>
      <c r="AM126" s="95"/>
      <c r="AN126" s="61"/>
    </row>
    <row r="127" spans="2:40" ht="24.75" customHeight="1" x14ac:dyDescent="0.25">
      <c r="B127" s="78">
        <f t="shared" si="8"/>
        <v>119</v>
      </c>
      <c r="C127" s="79" t="s">
        <v>642</v>
      </c>
      <c r="D127" s="80" t="s">
        <v>66</v>
      </c>
      <c r="E127" s="80" t="s">
        <v>67</v>
      </c>
      <c r="F127" s="80" t="s">
        <v>673</v>
      </c>
      <c r="G127" s="80" t="s">
        <v>694</v>
      </c>
      <c r="H127" s="80" t="s">
        <v>9</v>
      </c>
      <c r="I127" s="80" t="s">
        <v>643</v>
      </c>
      <c r="J127" s="80" t="s">
        <v>415</v>
      </c>
      <c r="K127" s="81">
        <v>43720</v>
      </c>
      <c r="L127" s="82" t="s">
        <v>72</v>
      </c>
      <c r="M127" s="80" t="s">
        <v>235</v>
      </c>
      <c r="N127" s="83">
        <v>10907.38</v>
      </c>
      <c r="O127" s="80">
        <v>40</v>
      </c>
      <c r="P127" s="80">
        <v>0</v>
      </c>
      <c r="Q127" s="80"/>
      <c r="R127" s="80"/>
      <c r="S127" s="80"/>
      <c r="T127" s="80"/>
      <c r="U127" s="81">
        <v>43713</v>
      </c>
      <c r="V127" s="84">
        <v>0.375</v>
      </c>
      <c r="W127" s="80" t="s">
        <v>74</v>
      </c>
      <c r="X127" s="80" t="s">
        <v>75</v>
      </c>
      <c r="Y127" s="80" t="s">
        <v>76</v>
      </c>
      <c r="Z127" s="80" t="s">
        <v>74</v>
      </c>
      <c r="AA127" s="173">
        <v>43717</v>
      </c>
      <c r="AB127" s="80">
        <f t="shared" ca="1" si="6"/>
        <v>4</v>
      </c>
      <c r="AC127" s="80">
        <v>39</v>
      </c>
      <c r="AD127" s="80">
        <v>0</v>
      </c>
      <c r="AE127" s="83">
        <v>0</v>
      </c>
      <c r="AF127" s="80" t="s">
        <v>76</v>
      </c>
      <c r="AG127" s="80">
        <v>1</v>
      </c>
      <c r="AH127" s="83">
        <v>6</v>
      </c>
      <c r="AI127" s="83">
        <v>8008.86</v>
      </c>
      <c r="AJ127" s="83">
        <f>IF(OR(Processos!$H127="Alienação",Processos!$H127="Concessão"),"",(N127-AI127)-(AE127+AH127))</f>
        <v>2892.5199999999995</v>
      </c>
      <c r="AK127" s="86">
        <f t="shared" si="7"/>
        <v>0.26518925718183461</v>
      </c>
      <c r="AL127" s="82" t="s">
        <v>78</v>
      </c>
      <c r="AM127" s="85"/>
      <c r="AN127" s="61"/>
    </row>
    <row r="128" spans="2:40" ht="24.75" customHeight="1" x14ac:dyDescent="0.25">
      <c r="B128" s="78">
        <f t="shared" si="8"/>
        <v>120</v>
      </c>
      <c r="C128" s="88" t="s">
        <v>633</v>
      </c>
      <c r="D128" s="89" t="s">
        <v>66</v>
      </c>
      <c r="E128" s="89" t="s">
        <v>67</v>
      </c>
      <c r="F128" s="89" t="s">
        <v>674</v>
      </c>
      <c r="G128" s="89" t="s">
        <v>695</v>
      </c>
      <c r="H128" s="89" t="s">
        <v>9</v>
      </c>
      <c r="I128" s="89" t="s">
        <v>634</v>
      </c>
      <c r="J128" s="89" t="s">
        <v>325</v>
      </c>
      <c r="K128" s="90">
        <v>43717</v>
      </c>
      <c r="L128" s="91" t="s">
        <v>72</v>
      </c>
      <c r="M128" s="89" t="s">
        <v>117</v>
      </c>
      <c r="N128" s="92">
        <v>11857.35</v>
      </c>
      <c r="O128" s="89">
        <v>38</v>
      </c>
      <c r="P128" s="89">
        <v>0</v>
      </c>
      <c r="Q128" s="89" t="s">
        <v>74</v>
      </c>
      <c r="R128" s="89" t="s">
        <v>75</v>
      </c>
      <c r="S128" s="89" t="s">
        <v>74</v>
      </c>
      <c r="T128" s="89" t="s">
        <v>75</v>
      </c>
      <c r="U128" s="90">
        <v>43705</v>
      </c>
      <c r="V128" s="93">
        <v>0.41666666666666669</v>
      </c>
      <c r="W128" s="89" t="s">
        <v>74</v>
      </c>
      <c r="X128" s="89" t="s">
        <v>75</v>
      </c>
      <c r="Y128" s="89"/>
      <c r="Z128" s="89" t="s">
        <v>75</v>
      </c>
      <c r="AA128" s="174">
        <v>43711</v>
      </c>
      <c r="AB128" s="89">
        <f t="shared" ca="1" si="6"/>
        <v>6</v>
      </c>
      <c r="AC128" s="89">
        <v>38</v>
      </c>
      <c r="AD128" s="89">
        <v>0</v>
      </c>
      <c r="AE128" s="92">
        <v>0</v>
      </c>
      <c r="AF128" s="89"/>
      <c r="AG128" s="89">
        <v>0</v>
      </c>
      <c r="AH128" s="92">
        <v>0</v>
      </c>
      <c r="AI128" s="92">
        <v>11839</v>
      </c>
      <c r="AJ128" s="92">
        <f>IF(OR(Processos!$H128="Alienação",Processos!$H128="Concessão"),"",(N128-AI128)-(AE128+AH128))</f>
        <v>18.350000000000364</v>
      </c>
      <c r="AK128" s="94">
        <f t="shared" si="7"/>
        <v>1.5475633257009671E-3</v>
      </c>
      <c r="AL128" s="91" t="s">
        <v>78</v>
      </c>
      <c r="AM128" s="95"/>
      <c r="AN128" s="61"/>
    </row>
    <row r="129" spans="2:40" ht="24.75" customHeight="1" x14ac:dyDescent="0.25">
      <c r="B129" s="78">
        <f t="shared" si="8"/>
        <v>121</v>
      </c>
      <c r="C129" s="79" t="s">
        <v>646</v>
      </c>
      <c r="D129" s="80" t="s">
        <v>66</v>
      </c>
      <c r="E129" s="80" t="s">
        <v>67</v>
      </c>
      <c r="F129" s="80" t="s">
        <v>677</v>
      </c>
      <c r="G129" s="80" t="s">
        <v>310</v>
      </c>
      <c r="H129" s="80" t="s">
        <v>12</v>
      </c>
      <c r="I129" s="80" t="s">
        <v>647</v>
      </c>
      <c r="J129" s="80" t="s">
        <v>71</v>
      </c>
      <c r="K129" s="81">
        <v>43740</v>
      </c>
      <c r="L129" s="82" t="s">
        <v>72</v>
      </c>
      <c r="M129" s="80" t="s">
        <v>117</v>
      </c>
      <c r="N129" s="83">
        <v>370485.45</v>
      </c>
      <c r="O129" s="80">
        <v>38</v>
      </c>
      <c r="P129" s="80">
        <v>0</v>
      </c>
      <c r="Q129" s="80" t="s">
        <v>74</v>
      </c>
      <c r="R129" s="80" t="s">
        <v>75</v>
      </c>
      <c r="S129" s="80" t="s">
        <v>74</v>
      </c>
      <c r="T129" s="80" t="s">
        <v>75</v>
      </c>
      <c r="U129" s="81">
        <v>43706</v>
      </c>
      <c r="V129" s="84">
        <v>0.41666666666666669</v>
      </c>
      <c r="W129" s="80" t="s">
        <v>74</v>
      </c>
      <c r="X129" s="80" t="s">
        <v>75</v>
      </c>
      <c r="Y129" s="80"/>
      <c r="Z129" s="80" t="s">
        <v>75</v>
      </c>
      <c r="AA129" s="173">
        <v>43734</v>
      </c>
      <c r="AB129" s="80">
        <f t="shared" ca="1" si="6"/>
        <v>28</v>
      </c>
      <c r="AC129" s="80">
        <v>34</v>
      </c>
      <c r="AD129" s="80">
        <v>4</v>
      </c>
      <c r="AE129" s="83">
        <v>48001.31</v>
      </c>
      <c r="AF129" s="80" t="s">
        <v>705</v>
      </c>
      <c r="AG129" s="80">
        <v>0</v>
      </c>
      <c r="AH129" s="83">
        <v>0</v>
      </c>
      <c r="AI129" s="83">
        <v>178944.8</v>
      </c>
      <c r="AJ129" s="83">
        <f>IF(OR(Processos!$H129="Alienação",Processos!$H129="Concessão"),"",(N129-AI129)-(AE129+AH129))</f>
        <v>143539.34000000003</v>
      </c>
      <c r="AK129" s="86">
        <f t="shared" si="7"/>
        <v>0.3874358358742564</v>
      </c>
      <c r="AL129" s="82" t="s">
        <v>78</v>
      </c>
      <c r="AM129" s="85"/>
      <c r="AN129" s="61"/>
    </row>
    <row r="130" spans="2:40" ht="24.75" customHeight="1" x14ac:dyDescent="0.25">
      <c r="B130" s="78">
        <f t="shared" si="8"/>
        <v>122</v>
      </c>
      <c r="C130" s="88" t="s">
        <v>648</v>
      </c>
      <c r="D130" s="89" t="s">
        <v>66</v>
      </c>
      <c r="E130" s="89" t="s">
        <v>67</v>
      </c>
      <c r="F130" s="89" t="s">
        <v>680</v>
      </c>
      <c r="G130" s="89" t="s">
        <v>314</v>
      </c>
      <c r="H130" s="89" t="s">
        <v>12</v>
      </c>
      <c r="I130" s="89" t="s">
        <v>649</v>
      </c>
      <c r="J130" s="89" t="s">
        <v>408</v>
      </c>
      <c r="K130" s="90">
        <v>43732</v>
      </c>
      <c r="L130" s="91" t="s">
        <v>72</v>
      </c>
      <c r="M130" s="89" t="s">
        <v>265</v>
      </c>
      <c r="N130" s="92">
        <v>953257.17</v>
      </c>
      <c r="O130" s="89">
        <v>13</v>
      </c>
      <c r="P130" s="89">
        <v>0</v>
      </c>
      <c r="Q130" s="89" t="s">
        <v>74</v>
      </c>
      <c r="R130" s="89" t="s">
        <v>75</v>
      </c>
      <c r="S130" s="89" t="s">
        <v>74</v>
      </c>
      <c r="T130" s="89" t="s">
        <v>75</v>
      </c>
      <c r="U130" s="90">
        <v>43706</v>
      </c>
      <c r="V130" s="93">
        <v>0.39583333333333298</v>
      </c>
      <c r="W130" s="89" t="s">
        <v>85</v>
      </c>
      <c r="X130" s="89" t="s">
        <v>74</v>
      </c>
      <c r="Y130" s="89" t="s">
        <v>841</v>
      </c>
      <c r="Z130" s="89" t="s">
        <v>74</v>
      </c>
      <c r="AA130" s="174">
        <v>43725</v>
      </c>
      <c r="AB130" s="89">
        <f t="shared" ca="1" si="6"/>
        <v>19</v>
      </c>
      <c r="AC130" s="89">
        <v>8</v>
      </c>
      <c r="AD130" s="89">
        <v>3</v>
      </c>
      <c r="AE130" s="92">
        <v>409282.24</v>
      </c>
      <c r="AF130" s="89" t="s">
        <v>842</v>
      </c>
      <c r="AG130" s="89">
        <v>1</v>
      </c>
      <c r="AH130" s="92">
        <v>277.2</v>
      </c>
      <c r="AI130" s="92">
        <v>282866</v>
      </c>
      <c r="AJ130" s="92">
        <f>IF(OR(Processos!$H130="Alienação",Processos!$H130="Concessão"),"",(N130-AI130)-(AE130+AH130))</f>
        <v>260831.73000000004</v>
      </c>
      <c r="AK130" s="94">
        <f t="shared" si="7"/>
        <v>0.27362157685108207</v>
      </c>
      <c r="AL130" s="91" t="s">
        <v>78</v>
      </c>
      <c r="AM130" s="95"/>
      <c r="AN130" s="61"/>
    </row>
    <row r="131" spans="2:40" ht="24.95" customHeight="1" x14ac:dyDescent="0.25">
      <c r="B131" s="78">
        <f t="shared" si="8"/>
        <v>123</v>
      </c>
      <c r="C131" s="79" t="s">
        <v>650</v>
      </c>
      <c r="D131" s="80" t="s">
        <v>66</v>
      </c>
      <c r="E131" s="80" t="s">
        <v>67</v>
      </c>
      <c r="F131" s="80" t="s">
        <v>682</v>
      </c>
      <c r="G131" s="80" t="s">
        <v>702</v>
      </c>
      <c r="H131" s="80" t="s">
        <v>12</v>
      </c>
      <c r="I131" s="80" t="s">
        <v>652</v>
      </c>
      <c r="J131" s="80" t="s">
        <v>325</v>
      </c>
      <c r="K131" s="81">
        <v>43686</v>
      </c>
      <c r="L131" s="82" t="s">
        <v>72</v>
      </c>
      <c r="M131" s="80" t="s">
        <v>152</v>
      </c>
      <c r="N131" s="83">
        <v>2202599.5299999998</v>
      </c>
      <c r="O131" s="80">
        <v>32</v>
      </c>
      <c r="P131" s="80">
        <v>0</v>
      </c>
      <c r="Q131" s="80" t="s">
        <v>85</v>
      </c>
      <c r="R131" s="80" t="s">
        <v>74</v>
      </c>
      <c r="S131" s="80" t="s">
        <v>74</v>
      </c>
      <c r="T131" s="80" t="s">
        <v>75</v>
      </c>
      <c r="U131" s="81">
        <v>43714</v>
      </c>
      <c r="V131" s="84">
        <v>0.59375</v>
      </c>
      <c r="W131" s="80" t="s">
        <v>74</v>
      </c>
      <c r="X131" s="80" t="s">
        <v>75</v>
      </c>
      <c r="Y131" s="80" t="s">
        <v>75</v>
      </c>
      <c r="Z131" s="80" t="s">
        <v>74</v>
      </c>
      <c r="AA131" s="173">
        <v>43761</v>
      </c>
      <c r="AB131" s="80">
        <f t="shared" ca="1" si="6"/>
        <v>47</v>
      </c>
      <c r="AC131" s="80">
        <v>22</v>
      </c>
      <c r="AD131" s="80">
        <v>7</v>
      </c>
      <c r="AE131" s="83">
        <v>528800.96</v>
      </c>
      <c r="AF131" s="80" t="s">
        <v>854</v>
      </c>
      <c r="AG131" s="80">
        <v>3</v>
      </c>
      <c r="AH131" s="83">
        <v>3177.12</v>
      </c>
      <c r="AI131" s="83">
        <v>1436891.38</v>
      </c>
      <c r="AJ131" s="83">
        <f>IF(OR(Processos!$H131="Alienação",Processos!$H131="Concessão"),"",(N131-AI131)-(AE131+AH131))</f>
        <v>233730.06999999995</v>
      </c>
      <c r="AK131" s="86">
        <f t="shared" si="7"/>
        <v>0.10611555428780101</v>
      </c>
      <c r="AL131" s="82" t="s">
        <v>78</v>
      </c>
      <c r="AM131" s="85"/>
      <c r="AN131" s="61"/>
    </row>
    <row r="132" spans="2:40" ht="24.95" customHeight="1" x14ac:dyDescent="0.25">
      <c r="B132" s="78">
        <f t="shared" si="8"/>
        <v>124</v>
      </c>
      <c r="C132" s="88" t="s">
        <v>651</v>
      </c>
      <c r="D132" s="89" t="s">
        <v>66</v>
      </c>
      <c r="E132" s="89" t="s">
        <v>67</v>
      </c>
      <c r="F132" s="89" t="s">
        <v>683</v>
      </c>
      <c r="G132" s="89" t="s">
        <v>319</v>
      </c>
      <c r="H132" s="89" t="s">
        <v>12</v>
      </c>
      <c r="I132" s="89" t="s">
        <v>652</v>
      </c>
      <c r="J132" s="89" t="s">
        <v>244</v>
      </c>
      <c r="K132" s="90">
        <v>43746</v>
      </c>
      <c r="L132" s="91" t="s">
        <v>72</v>
      </c>
      <c r="M132" s="89" t="s">
        <v>152</v>
      </c>
      <c r="N132" s="92">
        <v>1391293</v>
      </c>
      <c r="O132" s="89">
        <v>36</v>
      </c>
      <c r="P132" s="89">
        <v>0</v>
      </c>
      <c r="Q132" s="208" t="s">
        <v>74</v>
      </c>
      <c r="R132" s="208" t="s">
        <v>75</v>
      </c>
      <c r="S132" s="208" t="s">
        <v>74</v>
      </c>
      <c r="T132" s="208" t="s">
        <v>75</v>
      </c>
      <c r="U132" s="90">
        <v>43713</v>
      </c>
      <c r="V132" s="93">
        <v>0.59375</v>
      </c>
      <c r="W132" s="209" t="s">
        <v>74</v>
      </c>
      <c r="X132" s="209" t="s">
        <v>75</v>
      </c>
      <c r="Y132" s="209" t="s">
        <v>75</v>
      </c>
      <c r="Z132" s="209" t="s">
        <v>74</v>
      </c>
      <c r="AA132" s="174">
        <v>43742</v>
      </c>
      <c r="AB132" s="89">
        <f t="shared" ca="1" si="6"/>
        <v>29</v>
      </c>
      <c r="AC132" s="210">
        <v>28</v>
      </c>
      <c r="AD132" s="210">
        <v>7</v>
      </c>
      <c r="AE132" s="211">
        <v>689582.95</v>
      </c>
      <c r="AF132" s="210" t="s">
        <v>854</v>
      </c>
      <c r="AG132" s="210">
        <v>1</v>
      </c>
      <c r="AH132" s="211">
        <v>929.4</v>
      </c>
      <c r="AI132" s="211">
        <v>587666.74</v>
      </c>
      <c r="AJ132" s="92">
        <f>IF(OR(Processos!$H132="Alienação",Processos!$H132="Concessão"),"",(N132-AI132)-(AE132+AH132))</f>
        <v>113113.91000000003</v>
      </c>
      <c r="AK132" s="94">
        <f t="shared" si="7"/>
        <v>8.1301285926113367E-2</v>
      </c>
      <c r="AL132" s="91" t="s">
        <v>78</v>
      </c>
      <c r="AM132" s="95"/>
      <c r="AN132" s="61"/>
    </row>
    <row r="133" spans="2:40" ht="24.95" customHeight="1" x14ac:dyDescent="0.25">
      <c r="B133" s="78">
        <f t="shared" si="8"/>
        <v>125</v>
      </c>
      <c r="C133" s="79" t="s">
        <v>653</v>
      </c>
      <c r="D133" s="80" t="s">
        <v>66</v>
      </c>
      <c r="E133" s="80" t="s">
        <v>67</v>
      </c>
      <c r="F133" s="80" t="s">
        <v>684</v>
      </c>
      <c r="G133" s="80" t="s">
        <v>323</v>
      </c>
      <c r="H133" s="80" t="s">
        <v>12</v>
      </c>
      <c r="I133" s="80" t="s">
        <v>652</v>
      </c>
      <c r="J133" s="80" t="s">
        <v>91</v>
      </c>
      <c r="K133" s="81">
        <v>43762</v>
      </c>
      <c r="L133" s="82" t="s">
        <v>72</v>
      </c>
      <c r="M133" s="80" t="s">
        <v>117</v>
      </c>
      <c r="N133" s="83">
        <v>619371.84</v>
      </c>
      <c r="O133" s="80">
        <v>30</v>
      </c>
      <c r="P133" s="80">
        <v>0</v>
      </c>
      <c r="Q133" s="80" t="s">
        <v>74</v>
      </c>
      <c r="R133" s="80" t="s">
        <v>75</v>
      </c>
      <c r="S133" s="80" t="s">
        <v>74</v>
      </c>
      <c r="T133" s="80" t="s">
        <v>75</v>
      </c>
      <c r="U133" s="81">
        <v>43707</v>
      </c>
      <c r="V133" s="84">
        <v>0.41666666666666669</v>
      </c>
      <c r="W133" s="80" t="s">
        <v>85</v>
      </c>
      <c r="X133" s="80" t="s">
        <v>74</v>
      </c>
      <c r="Y133" s="80" t="s">
        <v>705</v>
      </c>
      <c r="Z133" s="80" t="s">
        <v>74</v>
      </c>
      <c r="AA133" s="173">
        <v>43728</v>
      </c>
      <c r="AB133" s="80">
        <f t="shared" ca="1" si="6"/>
        <v>21</v>
      </c>
      <c r="AC133" s="80">
        <v>22</v>
      </c>
      <c r="AD133" s="80">
        <v>5</v>
      </c>
      <c r="AE133" s="83">
        <v>14455.84</v>
      </c>
      <c r="AF133" s="80" t="s">
        <v>705</v>
      </c>
      <c r="AG133" s="80">
        <v>3</v>
      </c>
      <c r="AH133" s="83">
        <v>42193.05</v>
      </c>
      <c r="AI133" s="83">
        <v>450090.15</v>
      </c>
      <c r="AJ133" s="83">
        <f>IF(OR(Processos!$H133="Alienação",Processos!$H133="Concessão"),"",(N133-AI133)-(AE133+AH133))</f>
        <v>112632.79999999994</v>
      </c>
      <c r="AK133" s="86">
        <f t="shared" si="7"/>
        <v>0.18185004988279729</v>
      </c>
      <c r="AL133" s="82" t="s">
        <v>78</v>
      </c>
      <c r="AM133" s="85"/>
      <c r="AN133" s="61"/>
    </row>
    <row r="134" spans="2:40" ht="24.95" customHeight="1" x14ac:dyDescent="0.25">
      <c r="B134" s="78">
        <f t="shared" si="8"/>
        <v>126</v>
      </c>
      <c r="C134" s="88" t="s">
        <v>654</v>
      </c>
      <c r="D134" s="89" t="s">
        <v>66</v>
      </c>
      <c r="E134" s="89" t="s">
        <v>67</v>
      </c>
      <c r="F134" s="89" t="s">
        <v>685</v>
      </c>
      <c r="G134" s="89" t="s">
        <v>711</v>
      </c>
      <c r="H134" s="89" t="s">
        <v>9</v>
      </c>
      <c r="I134" s="89" t="s">
        <v>655</v>
      </c>
      <c r="J134" s="89" t="s">
        <v>71</v>
      </c>
      <c r="K134" s="90">
        <v>43724</v>
      </c>
      <c r="L134" s="91" t="s">
        <v>72</v>
      </c>
      <c r="M134" s="89" t="s">
        <v>235</v>
      </c>
      <c r="N134" s="92">
        <v>61601.17</v>
      </c>
      <c r="O134" s="89">
        <v>38</v>
      </c>
      <c r="P134" s="89">
        <v>0</v>
      </c>
      <c r="Q134" s="89" t="s">
        <v>85</v>
      </c>
      <c r="R134" s="89" t="s">
        <v>74</v>
      </c>
      <c r="S134" s="89" t="s">
        <v>74</v>
      </c>
      <c r="T134" s="89" t="s">
        <v>74</v>
      </c>
      <c r="U134" s="90">
        <v>43718</v>
      </c>
      <c r="V134" s="93">
        <v>0.375</v>
      </c>
      <c r="W134" s="89" t="s">
        <v>74</v>
      </c>
      <c r="X134" s="89" t="s">
        <v>75</v>
      </c>
      <c r="Y134" s="89" t="s">
        <v>75</v>
      </c>
      <c r="Z134" s="89" t="s">
        <v>74</v>
      </c>
      <c r="AA134" s="174">
        <v>43721</v>
      </c>
      <c r="AB134" s="89">
        <f t="shared" ca="1" si="6"/>
        <v>3</v>
      </c>
      <c r="AC134" s="89">
        <v>23</v>
      </c>
      <c r="AD134" s="89">
        <v>0</v>
      </c>
      <c r="AE134" s="92">
        <v>0</v>
      </c>
      <c r="AF134" s="89" t="s">
        <v>76</v>
      </c>
      <c r="AG134" s="89">
        <v>15</v>
      </c>
      <c r="AH134" s="92">
        <v>11350.296</v>
      </c>
      <c r="AI134" s="92">
        <v>46136.824999999997</v>
      </c>
      <c r="AJ134" s="92">
        <f>IF(OR(Processos!$H134="Alienação",Processos!$H134="Concessão"),"",(N134-AI134)-(AE134+AH134))</f>
        <v>4114.0490000000009</v>
      </c>
      <c r="AK134" s="94">
        <f t="shared" si="7"/>
        <v>6.6785241254346317E-2</v>
      </c>
      <c r="AL134" s="91" t="s">
        <v>78</v>
      </c>
      <c r="AM134" s="95"/>
      <c r="AN134" s="61"/>
    </row>
    <row r="135" spans="2:40" ht="24.95" customHeight="1" x14ac:dyDescent="0.25">
      <c r="B135" s="78">
        <f t="shared" si="8"/>
        <v>127</v>
      </c>
      <c r="C135" s="79" t="s">
        <v>656</v>
      </c>
      <c r="D135" s="80" t="s">
        <v>66</v>
      </c>
      <c r="E135" s="80" t="s">
        <v>67</v>
      </c>
      <c r="F135" s="80" t="s">
        <v>686</v>
      </c>
      <c r="G135" s="80" t="s">
        <v>715</v>
      </c>
      <c r="H135" s="80" t="s">
        <v>12</v>
      </c>
      <c r="I135" s="80" t="s">
        <v>657</v>
      </c>
      <c r="J135" s="80" t="s">
        <v>133</v>
      </c>
      <c r="K135" s="81">
        <v>43731</v>
      </c>
      <c r="L135" s="82" t="s">
        <v>72</v>
      </c>
      <c r="M135" s="80" t="s">
        <v>265</v>
      </c>
      <c r="N135" s="83">
        <v>245813.65</v>
      </c>
      <c r="O135" s="80">
        <v>17</v>
      </c>
      <c r="P135" s="80">
        <v>0</v>
      </c>
      <c r="Q135" s="80" t="s">
        <v>74</v>
      </c>
      <c r="R135" s="80" t="s">
        <v>75</v>
      </c>
      <c r="S135" s="80" t="s">
        <v>74</v>
      </c>
      <c r="T135" s="80" t="s">
        <v>75</v>
      </c>
      <c r="U135" s="81">
        <v>43710</v>
      </c>
      <c r="V135" s="84">
        <v>0.375</v>
      </c>
      <c r="W135" s="80" t="s">
        <v>74</v>
      </c>
      <c r="X135" s="80" t="s">
        <v>75</v>
      </c>
      <c r="Y135" s="80" t="s">
        <v>75</v>
      </c>
      <c r="Z135" s="80" t="s">
        <v>74</v>
      </c>
      <c r="AA135" s="173">
        <v>43726</v>
      </c>
      <c r="AB135" s="80">
        <f t="shared" ref="AB135:AB194" ca="1" si="11">IF(U135="","",IF(AA135="",TODAY()-U135,IF(AA135-U135,AA135-U135,0)))</f>
        <v>16</v>
      </c>
      <c r="AC135" s="80">
        <v>13</v>
      </c>
      <c r="AD135" s="80">
        <v>4</v>
      </c>
      <c r="AE135" s="83">
        <v>203279.35999999999</v>
      </c>
      <c r="AF135" s="89" t="s">
        <v>842</v>
      </c>
      <c r="AG135" s="80">
        <v>0</v>
      </c>
      <c r="AH135" s="83">
        <v>0</v>
      </c>
      <c r="AI135" s="83">
        <v>30279.52</v>
      </c>
      <c r="AJ135" s="92">
        <f>IF(OR(Processos!$H135="Alienação",Processos!$H135="Concessão"),"",(N135-AI135)-(AE135+AH135))</f>
        <v>12254.770000000019</v>
      </c>
      <c r="AK135" s="86">
        <f t="shared" ref="AK135:AK194" si="12">IF(ISERROR((AJ135*100)/N135/100),"",(AJ135*100)/N135/100)</f>
        <v>4.9853903556617049E-2</v>
      </c>
      <c r="AL135" s="82" t="s">
        <v>78</v>
      </c>
      <c r="AM135" s="95"/>
      <c r="AN135" s="61"/>
    </row>
    <row r="136" spans="2:40" ht="24.95" customHeight="1" x14ac:dyDescent="0.25">
      <c r="B136" s="78">
        <f t="shared" si="8"/>
        <v>128</v>
      </c>
      <c r="C136" s="88" t="s">
        <v>661</v>
      </c>
      <c r="D136" s="89" t="s">
        <v>66</v>
      </c>
      <c r="E136" s="89" t="s">
        <v>67</v>
      </c>
      <c r="F136" s="89" t="s">
        <v>687</v>
      </c>
      <c r="G136" s="89" t="s">
        <v>332</v>
      </c>
      <c r="H136" s="89" t="s">
        <v>9</v>
      </c>
      <c r="I136" s="89" t="s">
        <v>662</v>
      </c>
      <c r="J136" s="89" t="s">
        <v>325</v>
      </c>
      <c r="K136" s="90">
        <v>43774</v>
      </c>
      <c r="L136" s="91" t="s">
        <v>72</v>
      </c>
      <c r="M136" s="89" t="s">
        <v>73</v>
      </c>
      <c r="N136" s="92">
        <v>86391.14</v>
      </c>
      <c r="O136" s="89">
        <v>41</v>
      </c>
      <c r="P136" s="89">
        <v>0</v>
      </c>
      <c r="Q136" s="89" t="s">
        <v>74</v>
      </c>
      <c r="R136" s="89" t="s">
        <v>75</v>
      </c>
      <c r="S136" s="89" t="s">
        <v>74</v>
      </c>
      <c r="T136" s="89" t="s">
        <v>75</v>
      </c>
      <c r="U136" s="90">
        <v>43762</v>
      </c>
      <c r="V136" s="93">
        <v>0.35416666666666702</v>
      </c>
      <c r="W136" s="89" t="s">
        <v>74</v>
      </c>
      <c r="X136" s="89" t="s">
        <v>75</v>
      </c>
      <c r="Y136" s="89"/>
      <c r="Z136" s="89"/>
      <c r="AA136" s="174">
        <v>43770</v>
      </c>
      <c r="AB136" s="89">
        <f t="shared" ca="1" si="11"/>
        <v>8</v>
      </c>
      <c r="AC136" s="89">
        <v>36</v>
      </c>
      <c r="AD136" s="89">
        <v>1</v>
      </c>
      <c r="AE136" s="92">
        <v>182.39</v>
      </c>
      <c r="AF136" s="89" t="s">
        <v>162</v>
      </c>
      <c r="AG136" s="89">
        <v>2</v>
      </c>
      <c r="AH136" s="92">
        <v>431.57</v>
      </c>
      <c r="AI136" s="92">
        <v>59895</v>
      </c>
      <c r="AJ136" s="92">
        <f>IF(OR(Processos!$H136="Alienação",Processos!$H136="Concessão"),"",(N136-AI136)-(AE136+AH136))</f>
        <v>25882.18</v>
      </c>
      <c r="AK136" s="94">
        <f t="shared" si="12"/>
        <v>0.29959299067010808</v>
      </c>
      <c r="AL136" s="91" t="s">
        <v>78</v>
      </c>
      <c r="AM136" s="95"/>
      <c r="AN136" s="61"/>
    </row>
    <row r="137" spans="2:40" ht="24.95" customHeight="1" x14ac:dyDescent="0.25">
      <c r="B137" s="78">
        <f t="shared" si="8"/>
        <v>129</v>
      </c>
      <c r="C137" s="79" t="s">
        <v>666</v>
      </c>
      <c r="D137" s="80" t="s">
        <v>66</v>
      </c>
      <c r="E137" s="80" t="s">
        <v>67</v>
      </c>
      <c r="F137" s="80" t="s">
        <v>688</v>
      </c>
      <c r="G137" s="80" t="s">
        <v>716</v>
      </c>
      <c r="H137" s="80" t="s">
        <v>12</v>
      </c>
      <c r="I137" s="80" t="s">
        <v>667</v>
      </c>
      <c r="J137" s="80" t="s">
        <v>151</v>
      </c>
      <c r="K137" s="81">
        <v>43689</v>
      </c>
      <c r="L137" s="82" t="s">
        <v>72</v>
      </c>
      <c r="M137" s="80" t="s">
        <v>152</v>
      </c>
      <c r="N137" s="83">
        <v>1452787.63</v>
      </c>
      <c r="O137" s="80">
        <v>27</v>
      </c>
      <c r="P137" s="80">
        <v>0</v>
      </c>
      <c r="Q137" s="206" t="s">
        <v>85</v>
      </c>
      <c r="R137" s="206" t="s">
        <v>74</v>
      </c>
      <c r="S137" s="206" t="s">
        <v>74</v>
      </c>
      <c r="T137" s="206" t="s">
        <v>75</v>
      </c>
      <c r="U137" s="81">
        <v>43711</v>
      </c>
      <c r="V137" s="84">
        <v>0.59375</v>
      </c>
      <c r="W137" s="173" t="s">
        <v>74</v>
      </c>
      <c r="X137" s="173" t="s">
        <v>75</v>
      </c>
      <c r="Y137" s="173" t="s">
        <v>75</v>
      </c>
      <c r="Z137" s="173" t="s">
        <v>74</v>
      </c>
      <c r="AA137" s="173">
        <v>43763</v>
      </c>
      <c r="AB137" s="80">
        <f t="shared" ca="1" si="11"/>
        <v>52</v>
      </c>
      <c r="AC137" s="222">
        <v>11</v>
      </c>
      <c r="AD137" s="223">
        <v>16</v>
      </c>
      <c r="AE137" s="83">
        <v>655463.34</v>
      </c>
      <c r="AF137" s="86" t="s">
        <v>998</v>
      </c>
      <c r="AG137" s="222">
        <v>0</v>
      </c>
      <c r="AH137" s="224">
        <v>0</v>
      </c>
      <c r="AI137" s="83">
        <v>655703.56999999995</v>
      </c>
      <c r="AJ137" s="83">
        <f>IF(OR(Processos!$H137="Alienação",Processos!$H137="Concessão"),"",(N137-AI137)-(AE137+AH137))</f>
        <v>141620.71999999997</v>
      </c>
      <c r="AK137" s="86">
        <f t="shared" si="12"/>
        <v>9.7482052486914397E-2</v>
      </c>
      <c r="AL137" s="82" t="s">
        <v>78</v>
      </c>
      <c r="AM137" s="85"/>
      <c r="AN137" s="61"/>
    </row>
    <row r="138" spans="2:40" ht="24.95" customHeight="1" x14ac:dyDescent="0.25">
      <c r="B138" s="78">
        <f t="shared" ref="B138:B201" si="13">B137+1</f>
        <v>130</v>
      </c>
      <c r="C138" s="88" t="s">
        <v>668</v>
      </c>
      <c r="D138" s="89" t="s">
        <v>66</v>
      </c>
      <c r="E138" s="89" t="s">
        <v>67</v>
      </c>
      <c r="F138" s="89" t="s">
        <v>689</v>
      </c>
      <c r="G138" s="89" t="s">
        <v>717</v>
      </c>
      <c r="H138" s="89" t="s">
        <v>9</v>
      </c>
      <c r="I138" s="89" t="s">
        <v>669</v>
      </c>
      <c r="J138" s="89" t="s">
        <v>151</v>
      </c>
      <c r="K138" s="90">
        <v>43720</v>
      </c>
      <c r="L138" s="91" t="s">
        <v>72</v>
      </c>
      <c r="M138" s="89" t="s">
        <v>152</v>
      </c>
      <c r="N138" s="92">
        <v>32316.47</v>
      </c>
      <c r="O138" s="89">
        <v>50</v>
      </c>
      <c r="P138" s="89">
        <v>0</v>
      </c>
      <c r="Q138" s="89" t="s">
        <v>74</v>
      </c>
      <c r="R138" s="89" t="s">
        <v>75</v>
      </c>
      <c r="S138" s="89" t="s">
        <v>74</v>
      </c>
      <c r="T138" s="89" t="s">
        <v>75</v>
      </c>
      <c r="U138" s="90">
        <v>43707</v>
      </c>
      <c r="V138" s="93">
        <v>0.59375</v>
      </c>
      <c r="W138" s="89" t="s">
        <v>74</v>
      </c>
      <c r="X138" s="89" t="s">
        <v>75</v>
      </c>
      <c r="Y138" s="89" t="s">
        <v>75</v>
      </c>
      <c r="Z138" s="89" t="s">
        <v>74</v>
      </c>
      <c r="AA138" s="174">
        <v>43717</v>
      </c>
      <c r="AB138" s="89">
        <f t="shared" ca="1" si="11"/>
        <v>10</v>
      </c>
      <c r="AC138" s="89">
        <v>45</v>
      </c>
      <c r="AD138" s="89">
        <v>3</v>
      </c>
      <c r="AE138" s="92">
        <v>328.35</v>
      </c>
      <c r="AF138" s="89" t="s">
        <v>804</v>
      </c>
      <c r="AG138" s="89">
        <v>2</v>
      </c>
      <c r="AH138" s="92">
        <v>13246.66</v>
      </c>
      <c r="AI138" s="92">
        <v>12881</v>
      </c>
      <c r="AJ138" s="92">
        <f>IF(OR(Processos!$H138="Alienação",Processos!$H138="Concessão"),"",(N138-AI138)-(AE138+AH138))</f>
        <v>5860.4600000000009</v>
      </c>
      <c r="AK138" s="94">
        <f t="shared" si="12"/>
        <v>0.18134592051669013</v>
      </c>
      <c r="AL138" s="91" t="s">
        <v>78</v>
      </c>
      <c r="AM138" s="95"/>
      <c r="AN138" s="61"/>
    </row>
    <row r="139" spans="2:40" ht="24.95" customHeight="1" x14ac:dyDescent="0.25">
      <c r="B139" s="78">
        <f t="shared" si="13"/>
        <v>131</v>
      </c>
      <c r="C139" s="79" t="s">
        <v>670</v>
      </c>
      <c r="D139" s="80" t="s">
        <v>66</v>
      </c>
      <c r="E139" s="80" t="s">
        <v>67</v>
      </c>
      <c r="F139" s="80" t="s">
        <v>690</v>
      </c>
      <c r="G139" s="80" t="s">
        <v>718</v>
      </c>
      <c r="H139" s="80" t="s">
        <v>9</v>
      </c>
      <c r="I139" s="80" t="s">
        <v>671</v>
      </c>
      <c r="J139" s="80" t="s">
        <v>193</v>
      </c>
      <c r="K139" s="81">
        <v>43721</v>
      </c>
      <c r="L139" s="82" t="s">
        <v>72</v>
      </c>
      <c r="M139" s="80" t="s">
        <v>265</v>
      </c>
      <c r="N139" s="83">
        <v>129864.64</v>
      </c>
      <c r="O139" s="80">
        <v>53</v>
      </c>
      <c r="P139" s="80">
        <v>0</v>
      </c>
      <c r="Q139" s="80" t="s">
        <v>74</v>
      </c>
      <c r="R139" s="80" t="s">
        <v>75</v>
      </c>
      <c r="S139" s="80" t="s">
        <v>74</v>
      </c>
      <c r="T139" s="80" t="s">
        <v>75</v>
      </c>
      <c r="U139" s="81">
        <v>43711</v>
      </c>
      <c r="V139" s="84">
        <v>0.59375</v>
      </c>
      <c r="W139" s="80" t="s">
        <v>74</v>
      </c>
      <c r="X139" s="80" t="s">
        <v>75</v>
      </c>
      <c r="Y139" s="80" t="s">
        <v>75</v>
      </c>
      <c r="Z139" s="80" t="s">
        <v>74</v>
      </c>
      <c r="AA139" s="173">
        <v>43724</v>
      </c>
      <c r="AB139" s="80">
        <f t="shared" ca="1" si="11"/>
        <v>13</v>
      </c>
      <c r="AC139" s="80">
        <v>24</v>
      </c>
      <c r="AD139" s="80">
        <v>15</v>
      </c>
      <c r="AE139" s="83">
        <v>27413.84</v>
      </c>
      <c r="AF139" s="80" t="s">
        <v>814</v>
      </c>
      <c r="AG139" s="80">
        <v>13</v>
      </c>
      <c r="AH139" s="83">
        <v>18903.509999999998</v>
      </c>
      <c r="AI139" s="83">
        <v>80864.600000000006</v>
      </c>
      <c r="AJ139" s="83">
        <f>IF(OR(Processos!$H139="Alienação",Processos!$H139="Concessão"),"",(N139-AI139)-(AE139+AH139))</f>
        <v>2682.6899999999951</v>
      </c>
      <c r="AK139" s="86">
        <f t="shared" si="12"/>
        <v>2.0657586237485398E-2</v>
      </c>
      <c r="AL139" s="82" t="s">
        <v>78</v>
      </c>
      <c r="AM139" s="85"/>
      <c r="AN139" s="61"/>
    </row>
    <row r="140" spans="2:40" ht="24.95" customHeight="1" x14ac:dyDescent="0.25">
      <c r="B140" s="78">
        <f t="shared" si="13"/>
        <v>132</v>
      </c>
      <c r="C140" s="88" t="s">
        <v>696</v>
      </c>
      <c r="D140" s="89" t="s">
        <v>66</v>
      </c>
      <c r="E140" s="89" t="s">
        <v>67</v>
      </c>
      <c r="F140" s="89" t="s">
        <v>698</v>
      </c>
      <c r="G140" s="89" t="s">
        <v>712</v>
      </c>
      <c r="H140" s="89" t="s">
        <v>9</v>
      </c>
      <c r="I140" s="89" t="s">
        <v>697</v>
      </c>
      <c r="J140" s="89" t="s">
        <v>412</v>
      </c>
      <c r="K140" s="90">
        <v>43710</v>
      </c>
      <c r="L140" s="91" t="s">
        <v>72</v>
      </c>
      <c r="M140" s="89" t="s">
        <v>265</v>
      </c>
      <c r="N140" s="92">
        <v>172840</v>
      </c>
      <c r="O140" s="89">
        <v>2</v>
      </c>
      <c r="P140" s="89">
        <v>1</v>
      </c>
      <c r="Q140" s="89" t="s">
        <v>74</v>
      </c>
      <c r="R140" s="89" t="s">
        <v>75</v>
      </c>
      <c r="S140" s="89" t="s">
        <v>74</v>
      </c>
      <c r="T140" s="89" t="s">
        <v>75</v>
      </c>
      <c r="U140" s="90">
        <v>43706</v>
      </c>
      <c r="V140" s="93">
        <v>0.58333333333333337</v>
      </c>
      <c r="W140" s="89" t="s">
        <v>74</v>
      </c>
      <c r="X140" s="89" t="s">
        <v>75</v>
      </c>
      <c r="Y140" s="89"/>
      <c r="Z140" s="89" t="s">
        <v>74</v>
      </c>
      <c r="AA140" s="174">
        <v>43706</v>
      </c>
      <c r="AB140" s="89">
        <f t="shared" ca="1" si="11"/>
        <v>0</v>
      </c>
      <c r="AC140" s="89">
        <v>2</v>
      </c>
      <c r="AD140" s="89">
        <v>0</v>
      </c>
      <c r="AE140" s="92">
        <v>0</v>
      </c>
      <c r="AF140" s="89"/>
      <c r="AG140" s="89">
        <v>0</v>
      </c>
      <c r="AH140" s="92">
        <v>0</v>
      </c>
      <c r="AI140" s="92">
        <v>135800</v>
      </c>
      <c r="AJ140" s="92">
        <f>IF(OR(Processos!$H140="Alienação",Processos!$H140="Concessão"),"",(N140-AI140)-(AE140+AH140))</f>
        <v>37040</v>
      </c>
      <c r="AK140" s="94">
        <f t="shared" si="12"/>
        <v>0.21430224485072899</v>
      </c>
      <c r="AL140" s="91" t="s">
        <v>78</v>
      </c>
      <c r="AM140" s="95"/>
      <c r="AN140" s="61"/>
    </row>
    <row r="141" spans="2:40" ht="24.95" customHeight="1" x14ac:dyDescent="0.25">
      <c r="B141" s="78">
        <f t="shared" si="13"/>
        <v>133</v>
      </c>
      <c r="C141" s="79" t="s">
        <v>699</v>
      </c>
      <c r="D141" s="80" t="s">
        <v>66</v>
      </c>
      <c r="E141" s="80" t="s">
        <v>67</v>
      </c>
      <c r="F141" s="80" t="s">
        <v>706</v>
      </c>
      <c r="G141" s="80" t="s">
        <v>719</v>
      </c>
      <c r="H141" s="80" t="s">
        <v>9</v>
      </c>
      <c r="I141" s="80" t="s">
        <v>700</v>
      </c>
      <c r="J141" s="80" t="s">
        <v>402</v>
      </c>
      <c r="K141" s="81">
        <v>43734</v>
      </c>
      <c r="L141" s="82" t="s">
        <v>72</v>
      </c>
      <c r="M141" s="80" t="s">
        <v>235</v>
      </c>
      <c r="N141" s="83">
        <v>115194.19</v>
      </c>
      <c r="O141" s="80">
        <v>52</v>
      </c>
      <c r="P141" s="80">
        <v>0</v>
      </c>
      <c r="Q141" s="80" t="s">
        <v>74</v>
      </c>
      <c r="R141" s="80" t="s">
        <v>75</v>
      </c>
      <c r="S141" s="80" t="s">
        <v>74</v>
      </c>
      <c r="T141" s="80" t="s">
        <v>74</v>
      </c>
      <c r="U141" s="81">
        <v>43720</v>
      </c>
      <c r="V141" s="84">
        <v>0.375</v>
      </c>
      <c r="W141" s="80" t="s">
        <v>85</v>
      </c>
      <c r="X141" s="80" t="s">
        <v>74</v>
      </c>
      <c r="Y141" s="80" t="s">
        <v>850</v>
      </c>
      <c r="Z141" s="80" t="s">
        <v>74</v>
      </c>
      <c r="AA141" s="173">
        <v>43725</v>
      </c>
      <c r="AB141" s="80">
        <f t="shared" ca="1" si="11"/>
        <v>5</v>
      </c>
      <c r="AC141" s="80">
        <v>33</v>
      </c>
      <c r="AD141" s="80">
        <v>0</v>
      </c>
      <c r="AE141" s="83">
        <v>0</v>
      </c>
      <c r="AF141" s="80" t="s">
        <v>76</v>
      </c>
      <c r="AG141" s="80">
        <v>19</v>
      </c>
      <c r="AH141" s="83">
        <v>11688.6168</v>
      </c>
      <c r="AI141" s="83">
        <v>60010.879999999997</v>
      </c>
      <c r="AJ141" s="83">
        <f>IF(OR(Processos!$H141="Alienação",Processos!$H141="Concessão"),"",(N141-AI141)-(AE141+AH141))</f>
        <v>43494.693200000009</v>
      </c>
      <c r="AK141" s="86">
        <f t="shared" si="12"/>
        <v>0.37757714343058457</v>
      </c>
      <c r="AL141" s="82" t="s">
        <v>78</v>
      </c>
      <c r="AM141" s="85"/>
      <c r="AN141" s="61"/>
    </row>
    <row r="142" spans="2:40" ht="24.95" customHeight="1" x14ac:dyDescent="0.25">
      <c r="B142" s="78">
        <f t="shared" si="13"/>
        <v>134</v>
      </c>
      <c r="C142" s="88" t="s">
        <v>739</v>
      </c>
      <c r="D142" s="89" t="s">
        <v>66</v>
      </c>
      <c r="E142" s="89" t="s">
        <v>67</v>
      </c>
      <c r="F142" s="89" t="s">
        <v>710</v>
      </c>
      <c r="G142" s="89" t="s">
        <v>728</v>
      </c>
      <c r="H142" s="89" t="s">
        <v>9</v>
      </c>
      <c r="I142" s="89" t="s">
        <v>701</v>
      </c>
      <c r="J142" s="89" t="s">
        <v>244</v>
      </c>
      <c r="K142" s="90">
        <v>43717</v>
      </c>
      <c r="L142" s="91" t="s">
        <v>72</v>
      </c>
      <c r="M142" s="89" t="s">
        <v>73</v>
      </c>
      <c r="N142" s="92">
        <v>93062.05</v>
      </c>
      <c r="O142" s="89">
        <v>37</v>
      </c>
      <c r="P142" s="89">
        <v>0</v>
      </c>
      <c r="Q142" s="89" t="s">
        <v>74</v>
      </c>
      <c r="R142" s="89" t="s">
        <v>75</v>
      </c>
      <c r="S142" s="89" t="s">
        <v>74</v>
      </c>
      <c r="T142" s="89" t="s">
        <v>75</v>
      </c>
      <c r="U142" s="90">
        <v>43707</v>
      </c>
      <c r="V142" s="93">
        <v>0.35416666666666702</v>
      </c>
      <c r="W142" s="89" t="s">
        <v>74</v>
      </c>
      <c r="X142" s="89" t="s">
        <v>75</v>
      </c>
      <c r="Y142" s="89"/>
      <c r="Z142" s="89" t="s">
        <v>74</v>
      </c>
      <c r="AA142" s="174">
        <v>43711</v>
      </c>
      <c r="AB142" s="89">
        <f t="shared" ca="1" si="11"/>
        <v>4</v>
      </c>
      <c r="AC142" s="89">
        <v>33</v>
      </c>
      <c r="AD142" s="89">
        <v>2</v>
      </c>
      <c r="AE142" s="92">
        <v>447.17</v>
      </c>
      <c r="AF142" s="89" t="s">
        <v>162</v>
      </c>
      <c r="AG142" s="89">
        <v>2</v>
      </c>
      <c r="AH142" s="92">
        <v>44.56</v>
      </c>
      <c r="AI142" s="92">
        <v>59956.236599999997</v>
      </c>
      <c r="AJ142" s="92">
        <f>IF(OR(Processos!$H142="Alienação",Processos!$H142="Concessão"),"",(N142-AI142)-(AE142+AH142))</f>
        <v>32614.083400000007</v>
      </c>
      <c r="AK142" s="94">
        <f t="shared" si="12"/>
        <v>0.35045524357135915</v>
      </c>
      <c r="AL142" s="91" t="s">
        <v>78</v>
      </c>
      <c r="AM142" s="95"/>
      <c r="AN142" s="61"/>
    </row>
    <row r="143" spans="2:40" ht="24.95" customHeight="1" x14ac:dyDescent="0.25">
      <c r="B143" s="78">
        <f t="shared" si="13"/>
        <v>135</v>
      </c>
      <c r="C143" s="79" t="s">
        <v>707</v>
      </c>
      <c r="D143" s="80" t="s">
        <v>66</v>
      </c>
      <c r="E143" s="80" t="s">
        <v>67</v>
      </c>
      <c r="F143" s="80" t="s">
        <v>720</v>
      </c>
      <c r="G143" s="80" t="s">
        <v>731</v>
      </c>
      <c r="H143" s="80" t="s">
        <v>12</v>
      </c>
      <c r="I143" s="80" t="s">
        <v>708</v>
      </c>
      <c r="J143" s="80" t="s">
        <v>133</v>
      </c>
      <c r="K143" s="81">
        <v>43721</v>
      </c>
      <c r="L143" s="82" t="s">
        <v>72</v>
      </c>
      <c r="M143" s="80" t="s">
        <v>139</v>
      </c>
      <c r="N143" s="83">
        <v>86292.41</v>
      </c>
      <c r="O143" s="80">
        <v>13</v>
      </c>
      <c r="P143" s="80">
        <v>0</v>
      </c>
      <c r="Q143" s="80" t="s">
        <v>74</v>
      </c>
      <c r="R143" s="80" t="s">
        <v>75</v>
      </c>
      <c r="S143" s="80" t="s">
        <v>74</v>
      </c>
      <c r="T143" s="80" t="s">
        <v>75</v>
      </c>
      <c r="U143" s="81">
        <v>43710</v>
      </c>
      <c r="V143" s="84">
        <v>0.375</v>
      </c>
      <c r="W143" s="80" t="s">
        <v>74</v>
      </c>
      <c r="X143" s="80" t="s">
        <v>75</v>
      </c>
      <c r="Y143" s="80" t="s">
        <v>76</v>
      </c>
      <c r="Z143" s="80" t="s">
        <v>74</v>
      </c>
      <c r="AA143" s="173">
        <v>43717</v>
      </c>
      <c r="AB143" s="80">
        <f t="shared" ca="1" si="11"/>
        <v>7</v>
      </c>
      <c r="AC143" s="80">
        <v>13</v>
      </c>
      <c r="AD143" s="80">
        <v>0</v>
      </c>
      <c r="AE143" s="83">
        <v>0</v>
      </c>
      <c r="AF143" s="80" t="s">
        <v>76</v>
      </c>
      <c r="AG143" s="80">
        <v>0</v>
      </c>
      <c r="AH143" s="83">
        <v>0</v>
      </c>
      <c r="AI143" s="83">
        <v>61792.47</v>
      </c>
      <c r="AJ143" s="83">
        <f>IF(OR(Processos!$H143="Alienação",Processos!$H143="Concessão"),"",(N143-AI143)-(AE143+AH143))</f>
        <v>24499.940000000002</v>
      </c>
      <c r="AK143" s="86">
        <f t="shared" si="12"/>
        <v>0.28391767016357522</v>
      </c>
      <c r="AL143" s="82" t="s">
        <v>78</v>
      </c>
      <c r="AM143" s="85"/>
      <c r="AN143" s="61"/>
    </row>
    <row r="144" spans="2:40" ht="24.95" customHeight="1" x14ac:dyDescent="0.25">
      <c r="B144" s="78">
        <f t="shared" si="13"/>
        <v>136</v>
      </c>
      <c r="C144" s="88" t="s">
        <v>709</v>
      </c>
      <c r="D144" s="89" t="s">
        <v>66</v>
      </c>
      <c r="E144" s="89" t="s">
        <v>67</v>
      </c>
      <c r="F144" s="89" t="s">
        <v>723</v>
      </c>
      <c r="G144" s="89" t="s">
        <v>732</v>
      </c>
      <c r="H144" s="89" t="s">
        <v>9</v>
      </c>
      <c r="I144" s="89" t="s">
        <v>570</v>
      </c>
      <c r="J144" s="89" t="s">
        <v>151</v>
      </c>
      <c r="K144" s="90">
        <v>43738</v>
      </c>
      <c r="L144" s="91" t="s">
        <v>72</v>
      </c>
      <c r="M144" s="89" t="s">
        <v>152</v>
      </c>
      <c r="N144" s="92">
        <v>35315.129999999997</v>
      </c>
      <c r="O144" s="89">
        <v>35</v>
      </c>
      <c r="P144" s="89">
        <v>0</v>
      </c>
      <c r="Q144" s="89" t="s">
        <v>74</v>
      </c>
      <c r="R144" s="89" t="s">
        <v>75</v>
      </c>
      <c r="S144" s="89" t="s">
        <v>74</v>
      </c>
      <c r="T144" s="89" t="s">
        <v>75</v>
      </c>
      <c r="U144" s="90">
        <v>43719</v>
      </c>
      <c r="V144" s="93">
        <v>0.59375</v>
      </c>
      <c r="W144" s="89" t="s">
        <v>74</v>
      </c>
      <c r="X144" s="89" t="s">
        <v>75</v>
      </c>
      <c r="Y144" s="89" t="s">
        <v>75</v>
      </c>
      <c r="Z144" s="89" t="s">
        <v>74</v>
      </c>
      <c r="AA144" s="174">
        <v>43734</v>
      </c>
      <c r="AB144" s="89">
        <f t="shared" ca="1" si="11"/>
        <v>15</v>
      </c>
      <c r="AC144" s="89">
        <v>31</v>
      </c>
      <c r="AD144" s="89">
        <v>2</v>
      </c>
      <c r="AE144" s="92">
        <v>406.66</v>
      </c>
      <c r="AF144" s="89" t="s">
        <v>804</v>
      </c>
      <c r="AG144" s="89">
        <v>2</v>
      </c>
      <c r="AH144" s="92">
        <v>487.36</v>
      </c>
      <c r="AI144" s="92">
        <v>20573.29</v>
      </c>
      <c r="AJ144" s="92">
        <f>IF(OR(Processos!$H144="Alienação",Processos!$H144="Concessão"),"",(N144-AI144)-(AE144+AH144))</f>
        <v>13847.819999999996</v>
      </c>
      <c r="AK144" s="94">
        <f t="shared" si="12"/>
        <v>0.39212145049444802</v>
      </c>
      <c r="AL144" s="91" t="s">
        <v>78</v>
      </c>
      <c r="AM144" s="95"/>
      <c r="AN144" s="61"/>
    </row>
    <row r="145" spans="2:40" ht="24.95" customHeight="1" x14ac:dyDescent="0.25">
      <c r="B145" s="78">
        <f t="shared" si="13"/>
        <v>137</v>
      </c>
      <c r="C145" s="79" t="s">
        <v>713</v>
      </c>
      <c r="D145" s="80" t="s">
        <v>66</v>
      </c>
      <c r="E145" s="80" t="s">
        <v>67</v>
      </c>
      <c r="F145" s="80" t="s">
        <v>724</v>
      </c>
      <c r="G145" s="80" t="s">
        <v>735</v>
      </c>
      <c r="H145" s="80" t="s">
        <v>9</v>
      </c>
      <c r="I145" s="80" t="s">
        <v>714</v>
      </c>
      <c r="J145" s="80" t="s">
        <v>244</v>
      </c>
      <c r="K145" s="81">
        <v>43727</v>
      </c>
      <c r="L145" s="82" t="s">
        <v>72</v>
      </c>
      <c r="M145" s="80" t="s">
        <v>117</v>
      </c>
      <c r="N145" s="83">
        <v>100817.85</v>
      </c>
      <c r="O145" s="80">
        <v>35</v>
      </c>
      <c r="P145" s="80">
        <v>0</v>
      </c>
      <c r="Q145" s="80" t="s">
        <v>74</v>
      </c>
      <c r="R145" s="80" t="s">
        <v>75</v>
      </c>
      <c r="S145" s="80" t="s">
        <v>74</v>
      </c>
      <c r="T145" s="80" t="s">
        <v>75</v>
      </c>
      <c r="U145" s="81">
        <v>43712</v>
      </c>
      <c r="V145" s="84">
        <v>0.41666666666666669</v>
      </c>
      <c r="W145" s="80" t="s">
        <v>74</v>
      </c>
      <c r="X145" s="80" t="s">
        <v>75</v>
      </c>
      <c r="Y145" s="80" t="s">
        <v>76</v>
      </c>
      <c r="Z145" s="80" t="s">
        <v>75</v>
      </c>
      <c r="AA145" s="173">
        <v>43724</v>
      </c>
      <c r="AB145" s="80">
        <f t="shared" ca="1" si="11"/>
        <v>12</v>
      </c>
      <c r="AC145" s="80">
        <v>29</v>
      </c>
      <c r="AD145" s="80">
        <v>3</v>
      </c>
      <c r="AE145" s="83">
        <v>3420</v>
      </c>
      <c r="AF145" s="80" t="s">
        <v>818</v>
      </c>
      <c r="AG145" s="80">
        <v>3</v>
      </c>
      <c r="AH145" s="83">
        <v>2232.37</v>
      </c>
      <c r="AI145" s="83">
        <v>39215.379999999997</v>
      </c>
      <c r="AJ145" s="83">
        <f>IF(OR(Processos!$H145="Alienação",Processos!$H145="Concessão"),"",(N145-AI145)-(AE145+AH145))</f>
        <v>55950.100000000006</v>
      </c>
      <c r="AK145" s="86">
        <f t="shared" si="12"/>
        <v>0.55496224130945071</v>
      </c>
      <c r="AL145" s="82" t="s">
        <v>78</v>
      </c>
      <c r="AM145" s="85"/>
      <c r="AN145" s="61"/>
    </row>
    <row r="146" spans="2:40" ht="24.95" customHeight="1" x14ac:dyDescent="0.25">
      <c r="B146" s="78">
        <f t="shared" si="13"/>
        <v>138</v>
      </c>
      <c r="C146" s="88" t="s">
        <v>721</v>
      </c>
      <c r="D146" s="89" t="s">
        <v>66</v>
      </c>
      <c r="E146" s="89" t="s">
        <v>67</v>
      </c>
      <c r="F146" s="89" t="s">
        <v>725</v>
      </c>
      <c r="G146" s="89" t="s">
        <v>334</v>
      </c>
      <c r="H146" s="89" t="s">
        <v>12</v>
      </c>
      <c r="I146" s="89" t="s">
        <v>722</v>
      </c>
      <c r="J146" s="89" t="s">
        <v>244</v>
      </c>
      <c r="K146" s="90">
        <v>43776</v>
      </c>
      <c r="L146" s="91" t="s">
        <v>72</v>
      </c>
      <c r="M146" s="89" t="s">
        <v>152</v>
      </c>
      <c r="N146" s="92">
        <v>1004306.34</v>
      </c>
      <c r="O146" s="89">
        <v>39</v>
      </c>
      <c r="P146" s="89">
        <v>0</v>
      </c>
      <c r="Q146" s="89" t="s">
        <v>74</v>
      </c>
      <c r="R146" s="89" t="s">
        <v>75</v>
      </c>
      <c r="S146" s="89" t="s">
        <v>74</v>
      </c>
      <c r="T146" s="89" t="s">
        <v>75</v>
      </c>
      <c r="U146" s="90">
        <v>43725</v>
      </c>
      <c r="V146" s="93">
        <v>0.59375</v>
      </c>
      <c r="W146" s="89" t="s">
        <v>74</v>
      </c>
      <c r="X146" s="89" t="s">
        <v>75</v>
      </c>
      <c r="Y146" s="89" t="s">
        <v>75</v>
      </c>
      <c r="Z146" s="89" t="s">
        <v>74</v>
      </c>
      <c r="AA146" s="174">
        <v>43776</v>
      </c>
      <c r="AB146" s="89">
        <f t="shared" ca="1" si="11"/>
        <v>51</v>
      </c>
      <c r="AC146" s="89">
        <v>31</v>
      </c>
      <c r="AD146" s="89">
        <v>8</v>
      </c>
      <c r="AE146" s="92">
        <v>142161.19</v>
      </c>
      <c r="AF146" s="80" t="s">
        <v>818</v>
      </c>
      <c r="AG146" s="89">
        <v>0</v>
      </c>
      <c r="AH146" s="92">
        <v>0</v>
      </c>
      <c r="AI146" s="92">
        <v>663004.27</v>
      </c>
      <c r="AJ146" s="92">
        <f>IF(OR(Processos!$H146="Alienação",Processos!$H146="Concessão"),"",(N146-AI146)-(AE146+AH146))</f>
        <v>199140.87999999995</v>
      </c>
      <c r="AK146" s="94">
        <f t="shared" si="12"/>
        <v>0.1982869888086139</v>
      </c>
      <c r="AL146" s="91" t="s">
        <v>78</v>
      </c>
      <c r="AM146" s="95"/>
      <c r="AN146" s="61"/>
    </row>
    <row r="147" spans="2:40" ht="24.95" customHeight="1" x14ac:dyDescent="0.25">
      <c r="B147" s="78">
        <f t="shared" si="13"/>
        <v>139</v>
      </c>
      <c r="C147" s="79" t="s">
        <v>726</v>
      </c>
      <c r="D147" s="80" t="s">
        <v>66</v>
      </c>
      <c r="E147" s="80" t="s">
        <v>67</v>
      </c>
      <c r="F147" s="80" t="s">
        <v>736</v>
      </c>
      <c r="G147" s="80" t="s">
        <v>446</v>
      </c>
      <c r="H147" s="80" t="s">
        <v>12</v>
      </c>
      <c r="I147" s="80" t="s">
        <v>727</v>
      </c>
      <c r="J147" s="80" t="s">
        <v>91</v>
      </c>
      <c r="K147" s="81">
        <v>43748</v>
      </c>
      <c r="L147" s="82" t="s">
        <v>72</v>
      </c>
      <c r="M147" s="80" t="s">
        <v>235</v>
      </c>
      <c r="N147" s="83">
        <v>631656.17000000004</v>
      </c>
      <c r="O147" s="80">
        <v>32</v>
      </c>
      <c r="P147" s="80">
        <v>0</v>
      </c>
      <c r="Q147" s="80" t="s">
        <v>74</v>
      </c>
      <c r="R147" s="80" t="s">
        <v>75</v>
      </c>
      <c r="S147" s="80" t="s">
        <v>74</v>
      </c>
      <c r="T147" s="80" t="s">
        <v>75</v>
      </c>
      <c r="U147" s="81">
        <v>43725</v>
      </c>
      <c r="V147" s="84">
        <v>0.375</v>
      </c>
      <c r="W147" s="80" t="s">
        <v>85</v>
      </c>
      <c r="X147" s="80" t="s">
        <v>74</v>
      </c>
      <c r="Y147" s="80" t="s">
        <v>75</v>
      </c>
      <c r="Z147" s="80" t="s">
        <v>74</v>
      </c>
      <c r="AA147" s="173">
        <v>43748</v>
      </c>
      <c r="AB147" s="80">
        <f t="shared" ca="1" si="11"/>
        <v>23</v>
      </c>
      <c r="AC147" s="80">
        <v>29</v>
      </c>
      <c r="AD147" s="80">
        <v>0</v>
      </c>
      <c r="AE147" s="83">
        <v>0</v>
      </c>
      <c r="AF147" s="80" t="s">
        <v>76</v>
      </c>
      <c r="AG147" s="80">
        <v>3</v>
      </c>
      <c r="AH147" s="83">
        <v>23557.185000000001</v>
      </c>
      <c r="AI147" s="83">
        <v>401128.14</v>
      </c>
      <c r="AJ147" s="83">
        <f>IF(OR(Processos!$H147="Alienação",Processos!$H147="Concessão"),"",(N147-AI147)-(AE147+AH147))</f>
        <v>206970.84500000003</v>
      </c>
      <c r="AK147" s="86">
        <f t="shared" si="12"/>
        <v>0.32766377473998243</v>
      </c>
      <c r="AL147" s="82" t="s">
        <v>78</v>
      </c>
      <c r="AM147" s="85"/>
      <c r="AN147" s="61"/>
    </row>
    <row r="148" spans="2:40" ht="24.95" customHeight="1" x14ac:dyDescent="0.25">
      <c r="B148" s="78">
        <f t="shared" si="13"/>
        <v>140</v>
      </c>
      <c r="C148" s="88" t="s">
        <v>729</v>
      </c>
      <c r="D148" s="89" t="s">
        <v>66</v>
      </c>
      <c r="E148" s="89" t="s">
        <v>67</v>
      </c>
      <c r="F148" s="89" t="s">
        <v>737</v>
      </c>
      <c r="G148" s="89" t="s">
        <v>740</v>
      </c>
      <c r="H148" s="89" t="s">
        <v>9</v>
      </c>
      <c r="I148" s="89" t="s">
        <v>730</v>
      </c>
      <c r="J148" s="89" t="s">
        <v>244</v>
      </c>
      <c r="K148" s="90">
        <v>43717</v>
      </c>
      <c r="L148" s="91" t="s">
        <v>72</v>
      </c>
      <c r="M148" s="89" t="s">
        <v>139</v>
      </c>
      <c r="N148" s="92">
        <v>27178.16</v>
      </c>
      <c r="O148" s="89">
        <v>36</v>
      </c>
      <c r="P148" s="89">
        <v>0</v>
      </c>
      <c r="Q148" s="89" t="s">
        <v>74</v>
      </c>
      <c r="R148" s="89" t="s">
        <v>75</v>
      </c>
      <c r="S148" s="89" t="s">
        <v>74</v>
      </c>
      <c r="T148" s="89" t="s">
        <v>75</v>
      </c>
      <c r="U148" s="90">
        <v>43710</v>
      </c>
      <c r="V148" s="93">
        <v>0.60416666666666696</v>
      </c>
      <c r="W148" s="89" t="s">
        <v>74</v>
      </c>
      <c r="X148" s="89" t="s">
        <v>74</v>
      </c>
      <c r="Y148" s="89" t="s">
        <v>76</v>
      </c>
      <c r="Z148" s="89" t="s">
        <v>74</v>
      </c>
      <c r="AA148" s="174">
        <v>43714</v>
      </c>
      <c r="AB148" s="89">
        <f t="shared" ca="1" si="11"/>
        <v>4</v>
      </c>
      <c r="AC148" s="89">
        <v>34</v>
      </c>
      <c r="AD148" s="89">
        <v>2</v>
      </c>
      <c r="AE148" s="92">
        <v>71.400000000000006</v>
      </c>
      <c r="AF148" s="89" t="s">
        <v>800</v>
      </c>
      <c r="AG148" s="89">
        <v>0</v>
      </c>
      <c r="AH148" s="92">
        <v>0</v>
      </c>
      <c r="AI148" s="92">
        <v>16980.830000000002</v>
      </c>
      <c r="AJ148" s="92">
        <f>IF(OR(Processos!$H148="Alienação",Processos!$H148="Concessão"),"",(N148-AI148)-(AE148+AH148))</f>
        <v>10125.929999999998</v>
      </c>
      <c r="AK148" s="94">
        <f t="shared" si="12"/>
        <v>0.37257599484291792</v>
      </c>
      <c r="AL148" s="91" t="s">
        <v>78</v>
      </c>
      <c r="AM148" s="85"/>
      <c r="AN148" s="61"/>
    </row>
    <row r="149" spans="2:40" ht="24.95" customHeight="1" x14ac:dyDescent="0.25">
      <c r="B149" s="78">
        <f t="shared" si="13"/>
        <v>141</v>
      </c>
      <c r="C149" s="79" t="s">
        <v>733</v>
      </c>
      <c r="D149" s="80" t="s">
        <v>66</v>
      </c>
      <c r="E149" s="80" t="s">
        <v>67</v>
      </c>
      <c r="F149" s="80" t="s">
        <v>738</v>
      </c>
      <c r="G149" s="80" t="s">
        <v>742</v>
      </c>
      <c r="H149" s="80" t="s">
        <v>13</v>
      </c>
      <c r="I149" s="80" t="s">
        <v>734</v>
      </c>
      <c r="J149" s="80" t="s">
        <v>97</v>
      </c>
      <c r="K149" s="81">
        <v>43762</v>
      </c>
      <c r="L149" s="82" t="s">
        <v>92</v>
      </c>
      <c r="M149" s="80" t="s">
        <v>117</v>
      </c>
      <c r="N149" s="83">
        <v>2551675.7999999998</v>
      </c>
      <c r="O149" s="80">
        <v>56</v>
      </c>
      <c r="P149" s="80">
        <v>2</v>
      </c>
      <c r="Q149" s="80" t="s">
        <v>74</v>
      </c>
      <c r="R149" s="80" t="s">
        <v>75</v>
      </c>
      <c r="S149" s="80" t="s">
        <v>74</v>
      </c>
      <c r="T149" s="80" t="s">
        <v>75</v>
      </c>
      <c r="U149" s="81">
        <v>43726</v>
      </c>
      <c r="V149" s="84">
        <v>0.41666666666666669</v>
      </c>
      <c r="W149" s="80" t="s">
        <v>85</v>
      </c>
      <c r="X149" s="80" t="s">
        <v>74</v>
      </c>
      <c r="Y149" s="80" t="s">
        <v>933</v>
      </c>
      <c r="Z149" s="80" t="s">
        <v>74</v>
      </c>
      <c r="AA149" s="173">
        <v>43756</v>
      </c>
      <c r="AB149" s="80">
        <f t="shared" ca="1" si="11"/>
        <v>30</v>
      </c>
      <c r="AC149" s="80">
        <v>30</v>
      </c>
      <c r="AD149" s="80">
        <v>0</v>
      </c>
      <c r="AE149" s="83">
        <v>0</v>
      </c>
      <c r="AF149" s="80"/>
      <c r="AG149" s="80">
        <v>0</v>
      </c>
      <c r="AH149" s="83">
        <v>0</v>
      </c>
      <c r="AI149" s="83">
        <v>1374720.8</v>
      </c>
      <c r="AJ149" s="83">
        <f>IF(OR(Processos!$H149="Alienação",Processos!$H149="Concessão"),"",(N149-AI149)-(AE149+AH149))</f>
        <v>1176954.9999999998</v>
      </c>
      <c r="AK149" s="86">
        <f t="shared" si="12"/>
        <v>0.46124785915201288</v>
      </c>
      <c r="AL149" s="82" t="s">
        <v>78</v>
      </c>
      <c r="AM149" s="85"/>
      <c r="AN149" s="61"/>
    </row>
    <row r="150" spans="2:40" ht="34.5" customHeight="1" x14ac:dyDescent="0.25">
      <c r="B150" s="78">
        <f t="shared" si="13"/>
        <v>142</v>
      </c>
      <c r="C150" s="88" t="s">
        <v>743</v>
      </c>
      <c r="D150" s="89" t="s">
        <v>327</v>
      </c>
      <c r="E150" s="89" t="s">
        <v>328</v>
      </c>
      <c r="F150" s="89" t="s">
        <v>203</v>
      </c>
      <c r="G150" s="89" t="s">
        <v>76</v>
      </c>
      <c r="H150" s="89" t="s">
        <v>10</v>
      </c>
      <c r="I150" s="194" t="s">
        <v>744</v>
      </c>
      <c r="J150" s="89" t="s">
        <v>325</v>
      </c>
      <c r="K150" s="90">
        <v>43745</v>
      </c>
      <c r="L150" s="91" t="s">
        <v>183</v>
      </c>
      <c r="M150" s="89" t="s">
        <v>84</v>
      </c>
      <c r="N150" s="92">
        <v>5426119.75</v>
      </c>
      <c r="O150" s="89">
        <v>1</v>
      </c>
      <c r="P150" s="89">
        <v>0</v>
      </c>
      <c r="Q150" s="89" t="s">
        <v>75</v>
      </c>
      <c r="R150" s="89" t="s">
        <v>75</v>
      </c>
      <c r="S150" s="89" t="s">
        <v>75</v>
      </c>
      <c r="T150" s="89" t="s">
        <v>75</v>
      </c>
      <c r="U150" s="90">
        <v>43742</v>
      </c>
      <c r="V150" s="93">
        <v>0.35416666666666702</v>
      </c>
      <c r="W150" s="89" t="s">
        <v>75</v>
      </c>
      <c r="X150" s="89" t="s">
        <v>75</v>
      </c>
      <c r="Y150" s="89" t="s">
        <v>76</v>
      </c>
      <c r="Z150" s="89" t="s">
        <v>75</v>
      </c>
      <c r="AA150" s="174"/>
      <c r="AB150" s="89">
        <f t="shared" ca="1" si="11"/>
        <v>202</v>
      </c>
      <c r="AC150" s="89"/>
      <c r="AD150" s="89">
        <v>1</v>
      </c>
      <c r="AE150" s="92">
        <v>5426119.75</v>
      </c>
      <c r="AF150" s="89" t="s">
        <v>881</v>
      </c>
      <c r="AG150" s="89">
        <v>0</v>
      </c>
      <c r="AH150" s="92">
        <v>0</v>
      </c>
      <c r="AI150" s="92"/>
      <c r="AJ150" s="92">
        <f>IF(OR(Processos!$H150="Alienação",Processos!$H150="Concessão"),"",(N150-AI150)-(AE150+AH150))</f>
        <v>0</v>
      </c>
      <c r="AK150" s="94">
        <f t="shared" si="12"/>
        <v>0</v>
      </c>
      <c r="AL150" s="91" t="s">
        <v>397</v>
      </c>
      <c r="AM150" s="95" t="s">
        <v>881</v>
      </c>
      <c r="AN150" s="61"/>
    </row>
    <row r="151" spans="2:40" ht="31.5" customHeight="1" x14ac:dyDescent="0.25">
      <c r="B151" s="78">
        <f t="shared" si="13"/>
        <v>143</v>
      </c>
      <c r="C151" s="79" t="s">
        <v>748</v>
      </c>
      <c r="D151" s="80" t="s">
        <v>66</v>
      </c>
      <c r="E151" s="80" t="s">
        <v>67</v>
      </c>
      <c r="F151" s="80" t="s">
        <v>751</v>
      </c>
      <c r="G151" s="80" t="s">
        <v>762</v>
      </c>
      <c r="H151" s="80" t="s">
        <v>13</v>
      </c>
      <c r="I151" s="195" t="s">
        <v>749</v>
      </c>
      <c r="J151" s="80" t="s">
        <v>138</v>
      </c>
      <c r="K151" s="81">
        <v>43739</v>
      </c>
      <c r="L151" s="82" t="s">
        <v>92</v>
      </c>
      <c r="M151" s="80" t="s">
        <v>84</v>
      </c>
      <c r="N151" s="83">
        <v>141424.41</v>
      </c>
      <c r="O151" s="80">
        <v>69</v>
      </c>
      <c r="P151" s="80">
        <v>1</v>
      </c>
      <c r="Q151" s="80" t="s">
        <v>74</v>
      </c>
      <c r="R151" s="80" t="s">
        <v>75</v>
      </c>
      <c r="S151" s="80" t="s">
        <v>74</v>
      </c>
      <c r="T151" s="80" t="s">
        <v>75</v>
      </c>
      <c r="U151" s="81">
        <v>43732</v>
      </c>
      <c r="V151" s="84">
        <v>0.35416666666666702</v>
      </c>
      <c r="W151" s="80" t="s">
        <v>74</v>
      </c>
      <c r="X151" s="80" t="s">
        <v>75</v>
      </c>
      <c r="Y151" s="80" t="s">
        <v>76</v>
      </c>
      <c r="Z151" s="80" t="s">
        <v>75</v>
      </c>
      <c r="AA151" s="173">
        <v>43735</v>
      </c>
      <c r="AB151" s="80">
        <f t="shared" ca="1" si="11"/>
        <v>3</v>
      </c>
      <c r="AC151" s="80">
        <v>69</v>
      </c>
      <c r="AD151" s="80">
        <v>0</v>
      </c>
      <c r="AE151" s="83">
        <v>0</v>
      </c>
      <c r="AF151" s="80" t="s">
        <v>76</v>
      </c>
      <c r="AG151" s="80">
        <v>0</v>
      </c>
      <c r="AH151" s="83">
        <v>0</v>
      </c>
      <c r="AI151" s="83">
        <v>120223.41</v>
      </c>
      <c r="AJ151" s="83">
        <f>IF(OR(Processos!$H151="Alienação",Processos!$H151="Concessão"),"",(N151-AI151)-(AE151+AH151))</f>
        <v>21201</v>
      </c>
      <c r="AK151" s="86">
        <f t="shared" si="12"/>
        <v>0.14991047160811913</v>
      </c>
      <c r="AL151" s="82" t="s">
        <v>78</v>
      </c>
      <c r="AM151" s="85"/>
      <c r="AN151" s="61"/>
    </row>
    <row r="152" spans="2:40" ht="24.95" customHeight="1" x14ac:dyDescent="0.25">
      <c r="B152" s="78">
        <f t="shared" si="13"/>
        <v>144</v>
      </c>
      <c r="C152" s="88" t="s">
        <v>752</v>
      </c>
      <c r="D152" s="89" t="s">
        <v>66</v>
      </c>
      <c r="E152" s="89" t="s">
        <v>67</v>
      </c>
      <c r="F152" s="89" t="s">
        <v>758</v>
      </c>
      <c r="G152" s="89" t="s">
        <v>763</v>
      </c>
      <c r="H152" s="89" t="s">
        <v>9</v>
      </c>
      <c r="I152" s="89" t="s">
        <v>753</v>
      </c>
      <c r="J152" s="89" t="s">
        <v>151</v>
      </c>
      <c r="K152" s="90">
        <v>43753</v>
      </c>
      <c r="L152" s="91" t="s">
        <v>72</v>
      </c>
      <c r="M152" s="89" t="s">
        <v>152</v>
      </c>
      <c r="N152" s="92">
        <v>179691.05</v>
      </c>
      <c r="O152" s="89">
        <v>47</v>
      </c>
      <c r="P152" s="89">
        <v>0</v>
      </c>
      <c r="Q152" s="201" t="s">
        <v>74</v>
      </c>
      <c r="R152" s="201" t="s">
        <v>75</v>
      </c>
      <c r="S152" s="201" t="s">
        <v>74</v>
      </c>
      <c r="T152" s="201" t="s">
        <v>75</v>
      </c>
      <c r="U152" s="90">
        <v>43732</v>
      </c>
      <c r="V152" s="93">
        <v>0.59375</v>
      </c>
      <c r="W152" s="201" t="s">
        <v>74</v>
      </c>
      <c r="X152" s="201" t="s">
        <v>75</v>
      </c>
      <c r="Y152" s="201" t="s">
        <v>75</v>
      </c>
      <c r="Z152" s="201" t="s">
        <v>74</v>
      </c>
      <c r="AA152" s="174">
        <v>43752</v>
      </c>
      <c r="AB152" s="89">
        <f t="shared" ca="1" si="11"/>
        <v>20</v>
      </c>
      <c r="AC152" s="201">
        <v>29</v>
      </c>
      <c r="AD152" s="201">
        <v>5</v>
      </c>
      <c r="AE152" s="205">
        <v>3069.54</v>
      </c>
      <c r="AF152" s="206" t="s">
        <v>854</v>
      </c>
      <c r="AG152" s="201">
        <v>13</v>
      </c>
      <c r="AH152" s="205">
        <v>5856.49</v>
      </c>
      <c r="AI152" s="205">
        <v>64445.43</v>
      </c>
      <c r="AJ152" s="92">
        <f>IF(OR(Processos!$H152="Alienação",Processos!$H152="Concessão"),"",(N152-AI152)-(AE152+AH152))</f>
        <v>106319.59</v>
      </c>
      <c r="AK152" s="94">
        <f t="shared" si="12"/>
        <v>0.59167994176671579</v>
      </c>
      <c r="AL152" s="91" t="s">
        <v>78</v>
      </c>
      <c r="AM152" s="95"/>
      <c r="AN152" s="61"/>
    </row>
    <row r="153" spans="2:40" ht="24.95" customHeight="1" x14ac:dyDescent="0.25">
      <c r="B153" s="78">
        <f t="shared" si="13"/>
        <v>145</v>
      </c>
      <c r="C153" s="79" t="s">
        <v>754</v>
      </c>
      <c r="D153" s="80" t="s">
        <v>66</v>
      </c>
      <c r="E153" s="80" t="s">
        <v>67</v>
      </c>
      <c r="F153" s="80" t="s">
        <v>759</v>
      </c>
      <c r="G153" s="80" t="s">
        <v>449</v>
      </c>
      <c r="H153" s="80" t="s">
        <v>9</v>
      </c>
      <c r="I153" s="80" t="s">
        <v>755</v>
      </c>
      <c r="J153" s="80" t="s">
        <v>151</v>
      </c>
      <c r="K153" s="81">
        <v>43742</v>
      </c>
      <c r="L153" s="82" t="s">
        <v>72</v>
      </c>
      <c r="M153" s="80" t="s">
        <v>152</v>
      </c>
      <c r="N153" s="83">
        <v>97634.03</v>
      </c>
      <c r="O153" s="80">
        <v>46</v>
      </c>
      <c r="P153" s="80">
        <v>0</v>
      </c>
      <c r="Q153" s="89" t="s">
        <v>74</v>
      </c>
      <c r="R153" s="89" t="s">
        <v>75</v>
      </c>
      <c r="S153" s="89" t="s">
        <v>74</v>
      </c>
      <c r="T153" s="89" t="s">
        <v>75</v>
      </c>
      <c r="U153" s="81">
        <v>43731</v>
      </c>
      <c r="V153" s="84">
        <v>0.59375</v>
      </c>
      <c r="W153" s="89" t="s">
        <v>74</v>
      </c>
      <c r="X153" s="89" t="s">
        <v>75</v>
      </c>
      <c r="Y153" s="89" t="s">
        <v>75</v>
      </c>
      <c r="Z153" s="89" t="s">
        <v>74</v>
      </c>
      <c r="AA153" s="173">
        <v>43738</v>
      </c>
      <c r="AB153" s="80">
        <f t="shared" ca="1" si="11"/>
        <v>7</v>
      </c>
      <c r="AC153" s="80">
        <v>39</v>
      </c>
      <c r="AD153" s="80">
        <v>4</v>
      </c>
      <c r="AE153" s="83">
        <v>4043.29</v>
      </c>
      <c r="AF153" s="89" t="s">
        <v>804</v>
      </c>
      <c r="AG153" s="80">
        <v>3</v>
      </c>
      <c r="AH153" s="83">
        <v>8186.03</v>
      </c>
      <c r="AI153" s="83">
        <v>70030.5</v>
      </c>
      <c r="AJ153" s="83">
        <f>IF(OR(Processos!$H153="Alienação",Processos!$H153="Concessão"),"",(N153-AI153)-(AE153+AH153))</f>
        <v>15374.21</v>
      </c>
      <c r="AK153" s="86">
        <f t="shared" si="12"/>
        <v>0.15746773947567258</v>
      </c>
      <c r="AL153" s="82" t="s">
        <v>78</v>
      </c>
      <c r="AM153" s="85"/>
      <c r="AN153" s="61"/>
    </row>
    <row r="154" spans="2:40" ht="24.95" customHeight="1" x14ac:dyDescent="0.25">
      <c r="B154" s="78">
        <f t="shared" si="13"/>
        <v>146</v>
      </c>
      <c r="C154" s="79" t="s">
        <v>760</v>
      </c>
      <c r="D154" s="80" t="s">
        <v>66</v>
      </c>
      <c r="E154" s="80" t="s">
        <v>67</v>
      </c>
      <c r="F154" s="80" t="s">
        <v>767</v>
      </c>
      <c r="G154" s="80" t="s">
        <v>774</v>
      </c>
      <c r="H154" s="80" t="s">
        <v>12</v>
      </c>
      <c r="I154" s="80" t="s">
        <v>761</v>
      </c>
      <c r="J154" s="80" t="s">
        <v>244</v>
      </c>
      <c r="K154" s="81">
        <v>43747</v>
      </c>
      <c r="L154" s="82" t="s">
        <v>72</v>
      </c>
      <c r="M154" s="80" t="s">
        <v>235</v>
      </c>
      <c r="N154" s="83">
        <v>532287.67000000004</v>
      </c>
      <c r="O154" s="80">
        <v>49</v>
      </c>
      <c r="P154" s="80">
        <v>0</v>
      </c>
      <c r="Q154" s="80" t="s">
        <v>74</v>
      </c>
      <c r="R154" s="80" t="s">
        <v>75</v>
      </c>
      <c r="S154" s="80" t="s">
        <v>74</v>
      </c>
      <c r="T154" s="80" t="s">
        <v>75</v>
      </c>
      <c r="U154" s="81">
        <v>43727</v>
      </c>
      <c r="V154" s="84">
        <v>0.375</v>
      </c>
      <c r="W154" s="80" t="s">
        <v>74</v>
      </c>
      <c r="X154" s="80" t="s">
        <v>75</v>
      </c>
      <c r="Y154" s="80" t="s">
        <v>811</v>
      </c>
      <c r="Z154" s="80" t="s">
        <v>74</v>
      </c>
      <c r="AA154" s="173">
        <v>43739</v>
      </c>
      <c r="AB154" s="80">
        <f t="shared" ca="1" si="11"/>
        <v>12</v>
      </c>
      <c r="AC154" s="80">
        <v>43</v>
      </c>
      <c r="AD154" s="80">
        <v>0</v>
      </c>
      <c r="AE154" s="83">
        <v>0</v>
      </c>
      <c r="AF154" s="80" t="s">
        <v>76</v>
      </c>
      <c r="AG154" s="80">
        <v>6</v>
      </c>
      <c r="AH154" s="83">
        <v>64375.292200000004</v>
      </c>
      <c r="AI154" s="83">
        <v>413916.47139999998</v>
      </c>
      <c r="AJ154" s="83">
        <f>IF(OR(Processos!$H154="Alienação",Processos!$H154="Concessão"),"",(N154-AI154)-(AE154+AH154))</f>
        <v>53995.906400000058</v>
      </c>
      <c r="AK154" s="86">
        <f t="shared" si="12"/>
        <v>0.10144121204235308</v>
      </c>
      <c r="AL154" s="82" t="s">
        <v>78</v>
      </c>
      <c r="AM154" s="85"/>
      <c r="AN154" s="61"/>
    </row>
    <row r="155" spans="2:40" ht="24.95" customHeight="1" x14ac:dyDescent="0.25">
      <c r="B155" s="78">
        <f t="shared" si="13"/>
        <v>147</v>
      </c>
      <c r="C155" s="88" t="s">
        <v>764</v>
      </c>
      <c r="D155" s="89" t="s">
        <v>66</v>
      </c>
      <c r="E155" s="89" t="s">
        <v>67</v>
      </c>
      <c r="F155" s="89" t="s">
        <v>768</v>
      </c>
      <c r="G155" s="89" t="s">
        <v>775</v>
      </c>
      <c r="H155" s="89" t="s">
        <v>9</v>
      </c>
      <c r="I155" s="89" t="s">
        <v>570</v>
      </c>
      <c r="J155" s="89" t="s">
        <v>151</v>
      </c>
      <c r="K155" s="90">
        <v>43753</v>
      </c>
      <c r="L155" s="91" t="s">
        <v>72</v>
      </c>
      <c r="M155" s="89" t="s">
        <v>152</v>
      </c>
      <c r="N155" s="92">
        <v>46671.81</v>
      </c>
      <c r="O155" s="89">
        <v>46</v>
      </c>
      <c r="P155" s="89">
        <v>0</v>
      </c>
      <c r="Q155" s="201" t="s">
        <v>74</v>
      </c>
      <c r="R155" s="201" t="s">
        <v>75</v>
      </c>
      <c r="S155" s="201" t="s">
        <v>74</v>
      </c>
      <c r="T155" s="201" t="s">
        <v>75</v>
      </c>
      <c r="U155" s="202">
        <v>43734</v>
      </c>
      <c r="V155" s="93">
        <v>0.59375</v>
      </c>
      <c r="W155" s="201" t="s">
        <v>74</v>
      </c>
      <c r="X155" s="201" t="s">
        <v>75</v>
      </c>
      <c r="Y155" s="201" t="s">
        <v>75</v>
      </c>
      <c r="Z155" s="201" t="s">
        <v>74</v>
      </c>
      <c r="AA155" s="174">
        <v>43752</v>
      </c>
      <c r="AB155" s="89">
        <f t="shared" ca="1" si="11"/>
        <v>18</v>
      </c>
      <c r="AC155" s="201">
        <v>38</v>
      </c>
      <c r="AD155" s="201">
        <v>2</v>
      </c>
      <c r="AE155" s="205">
        <v>870</v>
      </c>
      <c r="AF155" s="201" t="s">
        <v>804</v>
      </c>
      <c r="AG155" s="201">
        <v>6</v>
      </c>
      <c r="AH155" s="205">
        <v>5442.99</v>
      </c>
      <c r="AI155" s="205">
        <v>27979.35</v>
      </c>
      <c r="AJ155" s="92">
        <f>IF(OR(Processos!$H155="Alienação",Processos!$H155="Concessão"),"",(N155-AI155)-(AE155+AH155))</f>
        <v>12379.47</v>
      </c>
      <c r="AK155" s="94">
        <f t="shared" si="12"/>
        <v>0.26524512334104888</v>
      </c>
      <c r="AL155" s="91" t="s">
        <v>78</v>
      </c>
      <c r="AM155" s="95"/>
      <c r="AN155" s="61"/>
    </row>
    <row r="156" spans="2:40" ht="24.95" customHeight="1" x14ac:dyDescent="0.25">
      <c r="B156" s="78">
        <f t="shared" si="13"/>
        <v>148</v>
      </c>
      <c r="C156" s="88" t="s">
        <v>769</v>
      </c>
      <c r="D156" s="89" t="s">
        <v>390</v>
      </c>
      <c r="E156" s="89" t="s">
        <v>331</v>
      </c>
      <c r="F156" s="89" t="s">
        <v>771</v>
      </c>
      <c r="G156" s="89" t="s">
        <v>76</v>
      </c>
      <c r="H156" s="89" t="s">
        <v>8</v>
      </c>
      <c r="I156" s="89" t="s">
        <v>770</v>
      </c>
      <c r="J156" s="89" t="s">
        <v>396</v>
      </c>
      <c r="K156" s="90">
        <v>43704</v>
      </c>
      <c r="L156" s="91" t="s">
        <v>178</v>
      </c>
      <c r="M156" s="89" t="s">
        <v>84</v>
      </c>
      <c r="N156" s="92">
        <v>29898.25</v>
      </c>
      <c r="O156" s="89">
        <v>1</v>
      </c>
      <c r="P156" s="89">
        <v>0</v>
      </c>
      <c r="Q156" s="89"/>
      <c r="R156" s="89"/>
      <c r="S156" s="89"/>
      <c r="T156" s="89"/>
      <c r="U156" s="90"/>
      <c r="V156" s="93"/>
      <c r="W156" s="89"/>
      <c r="X156" s="89"/>
      <c r="Y156" s="89"/>
      <c r="Z156" s="89"/>
      <c r="AA156" s="174"/>
      <c r="AB156" s="89" t="str">
        <f ca="1">IF(U156="","",IF(AA156="",TODAY()-U156,IF(AA156-U156,AA156-U156,0)))</f>
        <v/>
      </c>
      <c r="AC156" s="89"/>
      <c r="AD156" s="89"/>
      <c r="AE156" s="92"/>
      <c r="AF156" s="89"/>
      <c r="AG156" s="89"/>
      <c r="AH156" s="92"/>
      <c r="AI156" s="92"/>
      <c r="AJ156" s="92" t="str">
        <f>IF(OR(Processos!$H156="Alienação",Processos!$H156="Concessão"),"",(N156-AI156)-(AE156+AH156))</f>
        <v/>
      </c>
      <c r="AK156" s="94" t="str">
        <f>IF(ISERROR((AJ156*100)/N156/100),"",(AJ156*100)/N156/100)</f>
        <v/>
      </c>
      <c r="AL156" s="91" t="s">
        <v>399</v>
      </c>
      <c r="AM156" s="95"/>
      <c r="AN156" s="61"/>
    </row>
    <row r="157" spans="2:40" ht="24.95" customHeight="1" x14ac:dyDescent="0.25">
      <c r="B157" s="78">
        <f t="shared" si="13"/>
        <v>149</v>
      </c>
      <c r="C157" s="79" t="s">
        <v>765</v>
      </c>
      <c r="D157" s="80" t="s">
        <v>66</v>
      </c>
      <c r="E157" s="80" t="s">
        <v>67</v>
      </c>
      <c r="F157" s="80" t="s">
        <v>772</v>
      </c>
      <c r="G157" s="80" t="s">
        <v>778</v>
      </c>
      <c r="H157" s="80" t="s">
        <v>9</v>
      </c>
      <c r="I157" s="80" t="s">
        <v>766</v>
      </c>
      <c r="J157" s="80" t="s">
        <v>206</v>
      </c>
      <c r="K157" s="81">
        <v>43735</v>
      </c>
      <c r="L157" s="82" t="s">
        <v>72</v>
      </c>
      <c r="M157" s="80" t="s">
        <v>139</v>
      </c>
      <c r="N157" s="83">
        <v>410715.63</v>
      </c>
      <c r="O157" s="80">
        <v>53</v>
      </c>
      <c r="P157" s="80">
        <v>0</v>
      </c>
      <c r="Q157" s="80" t="s">
        <v>74</v>
      </c>
      <c r="R157" s="80" t="s">
        <v>75</v>
      </c>
      <c r="S157" s="80" t="s">
        <v>74</v>
      </c>
      <c r="T157" s="80" t="s">
        <v>75</v>
      </c>
      <c r="U157" s="81">
        <v>43724</v>
      </c>
      <c r="V157" s="84">
        <v>0.375</v>
      </c>
      <c r="W157" s="80" t="s">
        <v>74</v>
      </c>
      <c r="X157" s="80" t="s">
        <v>75</v>
      </c>
      <c r="Y157" s="80" t="s">
        <v>76</v>
      </c>
      <c r="Z157" s="80" t="s">
        <v>74</v>
      </c>
      <c r="AA157" s="173">
        <v>43731</v>
      </c>
      <c r="AB157" s="80">
        <f t="shared" ca="1" si="11"/>
        <v>7</v>
      </c>
      <c r="AC157" s="80">
        <v>35</v>
      </c>
      <c r="AD157" s="80">
        <v>1</v>
      </c>
      <c r="AE157" s="83">
        <v>129.6</v>
      </c>
      <c r="AF157" s="195" t="s">
        <v>844</v>
      </c>
      <c r="AG157" s="80">
        <v>17</v>
      </c>
      <c r="AH157" s="83">
        <v>22231.037</v>
      </c>
      <c r="AI157" s="83">
        <v>318022.21999999997</v>
      </c>
      <c r="AJ157" s="83">
        <f>IF(OR(Processos!$H157="Alienação",Processos!$H157="Concessão"),"",(N157-AI157)-(AE157+AH157))</f>
        <v>70332.77300000003</v>
      </c>
      <c r="AK157" s="86">
        <f t="shared" si="12"/>
        <v>0.17124445203120228</v>
      </c>
      <c r="AL157" s="82" t="s">
        <v>78</v>
      </c>
      <c r="AM157" s="85"/>
      <c r="AN157" s="61"/>
    </row>
    <row r="158" spans="2:40" ht="24.95" customHeight="1" x14ac:dyDescent="0.25">
      <c r="B158" s="78">
        <f t="shared" si="13"/>
        <v>150</v>
      </c>
      <c r="C158" s="79" t="s">
        <v>604</v>
      </c>
      <c r="D158" s="80" t="s">
        <v>390</v>
      </c>
      <c r="E158" s="80" t="s">
        <v>331</v>
      </c>
      <c r="F158" s="80" t="s">
        <v>777</v>
      </c>
      <c r="G158" s="196" t="s">
        <v>76</v>
      </c>
      <c r="H158" s="80" t="s">
        <v>8</v>
      </c>
      <c r="I158" s="80" t="s">
        <v>776</v>
      </c>
      <c r="J158" s="80" t="s">
        <v>91</v>
      </c>
      <c r="K158" s="81">
        <v>43721</v>
      </c>
      <c r="L158" s="82" t="s">
        <v>171</v>
      </c>
      <c r="M158" s="80" t="s">
        <v>84</v>
      </c>
      <c r="N158" s="83">
        <v>23918.880000000001</v>
      </c>
      <c r="O158" s="80">
        <v>1</v>
      </c>
      <c r="P158" s="80">
        <v>0</v>
      </c>
      <c r="Q158" s="80" t="s">
        <v>74</v>
      </c>
      <c r="R158" s="80" t="s">
        <v>75</v>
      </c>
      <c r="S158" s="80" t="s">
        <v>74</v>
      </c>
      <c r="T158" s="80" t="s">
        <v>75</v>
      </c>
      <c r="U158" s="81">
        <v>43720</v>
      </c>
      <c r="V158" s="84">
        <v>0.375</v>
      </c>
      <c r="W158" s="80" t="s">
        <v>74</v>
      </c>
      <c r="X158" s="80" t="s">
        <v>75</v>
      </c>
      <c r="Y158" s="80" t="s">
        <v>76</v>
      </c>
      <c r="Z158" s="80" t="s">
        <v>75</v>
      </c>
      <c r="AA158" s="173">
        <v>43720</v>
      </c>
      <c r="AB158" s="80">
        <f t="shared" ca="1" si="11"/>
        <v>0</v>
      </c>
      <c r="AC158" s="80">
        <v>1</v>
      </c>
      <c r="AD158" s="80">
        <v>0</v>
      </c>
      <c r="AE158" s="83">
        <v>0</v>
      </c>
      <c r="AF158" s="80"/>
      <c r="AG158" s="80">
        <v>0</v>
      </c>
      <c r="AH158" s="83">
        <v>0</v>
      </c>
      <c r="AI158" s="83">
        <v>23918.880000000001</v>
      </c>
      <c r="AJ158" s="83" t="str">
        <f>IF(OR(Processos!$H158="Alienação",Processos!$H158="Concessão"),"",(N158-AI158)-(AE158+AH158))</f>
        <v/>
      </c>
      <c r="AK158" s="86" t="str">
        <f t="shared" si="12"/>
        <v/>
      </c>
      <c r="AL158" s="82" t="s">
        <v>78</v>
      </c>
      <c r="AM158" s="85"/>
      <c r="AN158" s="61"/>
    </row>
    <row r="159" spans="2:40" ht="24.95" customHeight="1" x14ac:dyDescent="0.25">
      <c r="B159" s="78">
        <f t="shared" si="13"/>
        <v>151</v>
      </c>
      <c r="C159" s="88" t="s">
        <v>780</v>
      </c>
      <c r="D159" s="89" t="s">
        <v>66</v>
      </c>
      <c r="E159" s="89" t="s">
        <v>67</v>
      </c>
      <c r="F159" s="89" t="s">
        <v>788</v>
      </c>
      <c r="G159" s="89" t="s">
        <v>792</v>
      </c>
      <c r="H159" s="89" t="s">
        <v>9</v>
      </c>
      <c r="I159" s="89" t="s">
        <v>781</v>
      </c>
      <c r="J159" s="89" t="s">
        <v>244</v>
      </c>
      <c r="K159" s="90">
        <v>43742</v>
      </c>
      <c r="L159" s="91" t="s">
        <v>72</v>
      </c>
      <c r="M159" s="89" t="s">
        <v>235</v>
      </c>
      <c r="N159" s="92">
        <v>62967.12</v>
      </c>
      <c r="O159" s="89">
        <v>45</v>
      </c>
      <c r="P159" s="89">
        <v>0</v>
      </c>
      <c r="Q159" s="89" t="s">
        <v>74</v>
      </c>
      <c r="R159" s="89" t="s">
        <v>75</v>
      </c>
      <c r="S159" s="89" t="s">
        <v>74</v>
      </c>
      <c r="T159" s="89" t="s">
        <v>75</v>
      </c>
      <c r="U159" s="90">
        <v>43732</v>
      </c>
      <c r="V159" s="93">
        <v>0.375</v>
      </c>
      <c r="W159" s="89" t="s">
        <v>74</v>
      </c>
      <c r="X159" s="89" t="s">
        <v>75</v>
      </c>
      <c r="Y159" s="89" t="s">
        <v>75</v>
      </c>
      <c r="Z159" s="89" t="s">
        <v>74</v>
      </c>
      <c r="AA159" s="174">
        <v>43735</v>
      </c>
      <c r="AB159" s="89">
        <f t="shared" ca="1" si="11"/>
        <v>3</v>
      </c>
      <c r="AC159" s="89">
        <v>44</v>
      </c>
      <c r="AD159" s="89">
        <v>0</v>
      </c>
      <c r="AE159" s="92">
        <v>0</v>
      </c>
      <c r="AF159" s="89" t="s">
        <v>76</v>
      </c>
      <c r="AG159" s="89">
        <v>1</v>
      </c>
      <c r="AH159" s="92">
        <v>137.19999999999999</v>
      </c>
      <c r="AI159" s="92">
        <v>43005.27</v>
      </c>
      <c r="AJ159" s="92">
        <f>IF(OR(Processos!$H159="Alienação",Processos!$H159="Concessão"),"",(N159-AI159)-(AE159+AH159))</f>
        <v>19824.650000000005</v>
      </c>
      <c r="AK159" s="94">
        <f t="shared" si="12"/>
        <v>0.31484130130137766</v>
      </c>
      <c r="AL159" s="91" t="s">
        <v>78</v>
      </c>
      <c r="AM159" s="95"/>
      <c r="AN159" s="61"/>
    </row>
    <row r="160" spans="2:40" ht="24.95" customHeight="1" x14ac:dyDescent="0.25">
      <c r="B160" s="78">
        <f t="shared" si="13"/>
        <v>152</v>
      </c>
      <c r="C160" s="79" t="s">
        <v>782</v>
      </c>
      <c r="D160" s="80" t="s">
        <v>66</v>
      </c>
      <c r="E160" s="80" t="s">
        <v>67</v>
      </c>
      <c r="F160" s="80" t="s">
        <v>789</v>
      </c>
      <c r="G160" s="80" t="s">
        <v>454</v>
      </c>
      <c r="H160" s="80" t="s">
        <v>9</v>
      </c>
      <c r="I160" s="80" t="s">
        <v>783</v>
      </c>
      <c r="J160" s="80" t="s">
        <v>206</v>
      </c>
      <c r="K160" s="81">
        <v>43738</v>
      </c>
      <c r="L160" s="82" t="s">
        <v>72</v>
      </c>
      <c r="M160" s="80" t="s">
        <v>139</v>
      </c>
      <c r="N160" s="83">
        <v>62650.01</v>
      </c>
      <c r="O160" s="80">
        <v>50</v>
      </c>
      <c r="P160" s="80">
        <v>0</v>
      </c>
      <c r="Q160" s="80" t="s">
        <v>74</v>
      </c>
      <c r="R160" s="80" t="s">
        <v>75</v>
      </c>
      <c r="S160" s="80" t="s">
        <v>74</v>
      </c>
      <c r="T160" s="80" t="s">
        <v>74</v>
      </c>
      <c r="U160" s="81">
        <v>43731</v>
      </c>
      <c r="V160" s="84">
        <v>0.60416666666666696</v>
      </c>
      <c r="W160" s="80" t="s">
        <v>74</v>
      </c>
      <c r="X160" s="80" t="s">
        <v>75</v>
      </c>
      <c r="Y160" s="80" t="s">
        <v>76</v>
      </c>
      <c r="Z160" s="80" t="s">
        <v>74</v>
      </c>
      <c r="AA160" s="173">
        <v>43734</v>
      </c>
      <c r="AB160" s="80">
        <f t="shared" ca="1" si="11"/>
        <v>3</v>
      </c>
      <c r="AC160" s="80">
        <v>25</v>
      </c>
      <c r="AD160" s="80">
        <v>12</v>
      </c>
      <c r="AE160" s="83">
        <v>7318.6696000000002</v>
      </c>
      <c r="AF160" s="80" t="s">
        <v>162</v>
      </c>
      <c r="AG160" s="80">
        <v>13</v>
      </c>
      <c r="AH160" s="83">
        <v>11562.2333</v>
      </c>
      <c r="AI160" s="83">
        <v>34202.39</v>
      </c>
      <c r="AJ160" s="83">
        <f>IF(OR(Processos!$H160="Alienação",Processos!$H160="Concessão"),"",(N160-AI160)-(AE160+AH160))</f>
        <v>9566.7171000000017</v>
      </c>
      <c r="AK160" s="86">
        <f t="shared" si="12"/>
        <v>0.15270096684741155</v>
      </c>
      <c r="AL160" s="82" t="s">
        <v>78</v>
      </c>
      <c r="AM160" s="85"/>
      <c r="AN160" s="61"/>
    </row>
    <row r="161" spans="2:40" ht="24.95" customHeight="1" x14ac:dyDescent="0.25">
      <c r="B161" s="78">
        <f t="shared" si="13"/>
        <v>153</v>
      </c>
      <c r="C161" s="88" t="s">
        <v>784</v>
      </c>
      <c r="D161" s="89" t="s">
        <v>66</v>
      </c>
      <c r="E161" s="89" t="s">
        <v>67</v>
      </c>
      <c r="F161" s="89" t="s">
        <v>790</v>
      </c>
      <c r="G161" s="89" t="s">
        <v>455</v>
      </c>
      <c r="H161" s="89" t="s">
        <v>9</v>
      </c>
      <c r="I161" s="89" t="s">
        <v>787</v>
      </c>
      <c r="J161" s="89" t="s">
        <v>244</v>
      </c>
      <c r="K161" s="90">
        <v>43748</v>
      </c>
      <c r="L161" s="91" t="s">
        <v>72</v>
      </c>
      <c r="M161" s="89" t="s">
        <v>152</v>
      </c>
      <c r="N161" s="92">
        <v>52120.94</v>
      </c>
      <c r="O161" s="89">
        <v>43</v>
      </c>
      <c r="P161" s="89">
        <v>0</v>
      </c>
      <c r="Q161" s="89" t="s">
        <v>74</v>
      </c>
      <c r="R161" s="89" t="s">
        <v>75</v>
      </c>
      <c r="S161" s="89" t="s">
        <v>74</v>
      </c>
      <c r="T161" s="89" t="s">
        <v>75</v>
      </c>
      <c r="U161" s="90">
        <v>43738</v>
      </c>
      <c r="V161" s="93">
        <v>0.59375</v>
      </c>
      <c r="W161" s="89" t="s">
        <v>74</v>
      </c>
      <c r="X161" s="89" t="s">
        <v>75</v>
      </c>
      <c r="Y161" s="89" t="s">
        <v>75</v>
      </c>
      <c r="Z161" s="89" t="s">
        <v>74</v>
      </c>
      <c r="AA161" s="174">
        <v>43746</v>
      </c>
      <c r="AB161" s="89">
        <f t="shared" ca="1" si="11"/>
        <v>8</v>
      </c>
      <c r="AC161" s="89">
        <v>37</v>
      </c>
      <c r="AD161" s="89">
        <v>3</v>
      </c>
      <c r="AE161" s="92">
        <v>21.38</v>
      </c>
      <c r="AF161" s="201" t="s">
        <v>804</v>
      </c>
      <c r="AG161" s="89">
        <v>3</v>
      </c>
      <c r="AH161" s="92">
        <v>178.99</v>
      </c>
      <c r="AI161" s="92">
        <v>35444.81</v>
      </c>
      <c r="AJ161" s="92">
        <f>IF(OR(Processos!$H161="Alienação",Processos!$H161="Concessão"),"",(N161-AI161)-(AE161+AH161))</f>
        <v>16475.760000000006</v>
      </c>
      <c r="AK161" s="94">
        <f t="shared" si="12"/>
        <v>0.31610634804360788</v>
      </c>
      <c r="AL161" s="91" t="s">
        <v>78</v>
      </c>
      <c r="AM161" s="95"/>
      <c r="AN161" s="61"/>
    </row>
    <row r="162" spans="2:40" ht="24.95" customHeight="1" x14ac:dyDescent="0.25">
      <c r="B162" s="78">
        <f t="shared" si="13"/>
        <v>154</v>
      </c>
      <c r="C162" s="79" t="s">
        <v>785</v>
      </c>
      <c r="D162" s="80" t="s">
        <v>66</v>
      </c>
      <c r="E162" s="80" t="s">
        <v>67</v>
      </c>
      <c r="F162" s="80" t="s">
        <v>791</v>
      </c>
      <c r="G162" s="80" t="s">
        <v>459</v>
      </c>
      <c r="H162" s="80" t="s">
        <v>12</v>
      </c>
      <c r="I162" s="80" t="s">
        <v>786</v>
      </c>
      <c r="J162" s="80" t="s">
        <v>83</v>
      </c>
      <c r="K162" s="81">
        <v>43791</v>
      </c>
      <c r="L162" s="82" t="s">
        <v>72</v>
      </c>
      <c r="M162" s="80" t="s">
        <v>117</v>
      </c>
      <c r="N162" s="83">
        <v>667471.63</v>
      </c>
      <c r="O162" s="80">
        <v>31</v>
      </c>
      <c r="P162" s="80">
        <v>0</v>
      </c>
      <c r="Q162" s="80" t="s">
        <v>74</v>
      </c>
      <c r="R162" s="80" t="s">
        <v>75</v>
      </c>
      <c r="S162" s="80" t="s">
        <v>74</v>
      </c>
      <c r="T162" s="80" t="s">
        <v>75</v>
      </c>
      <c r="U162" s="81">
        <v>43732</v>
      </c>
      <c r="V162" s="84">
        <v>0.41666666666666669</v>
      </c>
      <c r="W162" s="80" t="s">
        <v>74</v>
      </c>
      <c r="X162" s="80" t="s">
        <v>75</v>
      </c>
      <c r="Y162" s="80" t="s">
        <v>76</v>
      </c>
      <c r="Z162" s="80" t="s">
        <v>75</v>
      </c>
      <c r="AA162" s="173"/>
      <c r="AB162" s="80">
        <f t="shared" ca="1" si="11"/>
        <v>212</v>
      </c>
      <c r="AC162" s="80">
        <v>11</v>
      </c>
      <c r="AD162" s="80">
        <v>20</v>
      </c>
      <c r="AE162" s="83">
        <v>370082.96</v>
      </c>
      <c r="AF162" s="80" t="s">
        <v>998</v>
      </c>
      <c r="AG162" s="80">
        <v>0</v>
      </c>
      <c r="AH162" s="83">
        <v>0</v>
      </c>
      <c r="AI162" s="83">
        <v>203950.76</v>
      </c>
      <c r="AJ162" s="83">
        <f>IF(OR(Processos!$H162="Alienação",Processos!$H162="Concessão"),"",(N162-AI162)-(AE162+AH162))</f>
        <v>93437.909999999974</v>
      </c>
      <c r="AK162" s="86">
        <f t="shared" si="12"/>
        <v>0.13998783738568782</v>
      </c>
      <c r="AL162" s="82" t="s">
        <v>78</v>
      </c>
      <c r="AM162" s="85"/>
      <c r="AN162" s="61"/>
    </row>
    <row r="163" spans="2:40" ht="24.95" customHeight="1" x14ac:dyDescent="0.25">
      <c r="B163" s="78">
        <f t="shared" si="13"/>
        <v>155</v>
      </c>
      <c r="C163" s="88" t="s">
        <v>756</v>
      </c>
      <c r="D163" s="89" t="s">
        <v>390</v>
      </c>
      <c r="E163" s="89" t="s">
        <v>331</v>
      </c>
      <c r="F163" s="89" t="s">
        <v>793</v>
      </c>
      <c r="G163" s="89" t="s">
        <v>76</v>
      </c>
      <c r="H163" s="89" t="s">
        <v>8</v>
      </c>
      <c r="I163" s="89" t="s">
        <v>757</v>
      </c>
      <c r="J163" s="89" t="s">
        <v>413</v>
      </c>
      <c r="K163" s="90">
        <v>43761</v>
      </c>
      <c r="L163" s="91" t="s">
        <v>92</v>
      </c>
      <c r="M163" s="89" t="s">
        <v>84</v>
      </c>
      <c r="N163" s="92">
        <v>285727.32</v>
      </c>
      <c r="O163" s="89">
        <v>3</v>
      </c>
      <c r="P163" s="89">
        <v>0</v>
      </c>
      <c r="Q163" s="89" t="s">
        <v>74</v>
      </c>
      <c r="R163" s="89" t="s">
        <v>75</v>
      </c>
      <c r="S163" s="89" t="s">
        <v>74</v>
      </c>
      <c r="T163" s="89" t="s">
        <v>75</v>
      </c>
      <c r="U163" s="90">
        <v>43760</v>
      </c>
      <c r="V163" s="93">
        <v>0.35416666666666702</v>
      </c>
      <c r="W163" s="89" t="s">
        <v>74</v>
      </c>
      <c r="X163" s="89" t="s">
        <v>75</v>
      </c>
      <c r="Y163" s="89" t="s">
        <v>76</v>
      </c>
      <c r="Z163" s="89" t="s">
        <v>75</v>
      </c>
      <c r="AA163" s="174">
        <v>43760</v>
      </c>
      <c r="AB163" s="89">
        <f ca="1">IF(U163="","",IF(AA163="",TODAY()-U163,IF(AA163-U163,AA163-U163,0)))</f>
        <v>0</v>
      </c>
      <c r="AC163" s="89">
        <v>3</v>
      </c>
      <c r="AD163" s="89">
        <v>0</v>
      </c>
      <c r="AE163" s="92">
        <v>0</v>
      </c>
      <c r="AF163" s="89" t="s">
        <v>76</v>
      </c>
      <c r="AG163" s="89">
        <v>0</v>
      </c>
      <c r="AH163" s="92">
        <v>0</v>
      </c>
      <c r="AI163" s="92">
        <v>254372.01490000001</v>
      </c>
      <c r="AJ163" s="92" t="str">
        <f>IF(OR(Processos!$H163="Alienação",Processos!$H163="Concessão"),"",(N163-AI163)-(AE163+AH163))</f>
        <v/>
      </c>
      <c r="AK163" s="94" t="str">
        <f>IF(ISERROR((AJ163*100)/N163/100),"",(AJ163*100)/N163/100)</f>
        <v/>
      </c>
      <c r="AL163" s="91" t="s">
        <v>78</v>
      </c>
      <c r="AM163" s="95"/>
      <c r="AN163" s="61"/>
    </row>
    <row r="164" spans="2:40" ht="24.95" customHeight="1" x14ac:dyDescent="0.25">
      <c r="B164" s="78">
        <f t="shared" si="13"/>
        <v>156</v>
      </c>
      <c r="C164" s="79" t="s">
        <v>794</v>
      </c>
      <c r="D164" s="80" t="s">
        <v>66</v>
      </c>
      <c r="E164" s="80" t="s">
        <v>67</v>
      </c>
      <c r="F164" s="80" t="s">
        <v>796</v>
      </c>
      <c r="G164" s="80" t="s">
        <v>465</v>
      </c>
      <c r="H164" s="80" t="s">
        <v>12</v>
      </c>
      <c r="I164" s="80" t="s">
        <v>795</v>
      </c>
      <c r="J164" s="80" t="s">
        <v>413</v>
      </c>
      <c r="K164" s="81">
        <v>43762</v>
      </c>
      <c r="L164" s="82" t="s">
        <v>72</v>
      </c>
      <c r="M164" s="80" t="s">
        <v>265</v>
      </c>
      <c r="N164" s="83">
        <v>166235.19</v>
      </c>
      <c r="O164" s="80">
        <v>16</v>
      </c>
      <c r="P164" s="80">
        <v>0</v>
      </c>
      <c r="Q164" s="80" t="s">
        <v>74</v>
      </c>
      <c r="R164" s="80" t="s">
        <v>75</v>
      </c>
      <c r="S164" s="80" t="s">
        <v>74</v>
      </c>
      <c r="T164" s="80" t="s">
        <v>75</v>
      </c>
      <c r="U164" s="81">
        <v>43739</v>
      </c>
      <c r="V164" s="84">
        <v>0.375</v>
      </c>
      <c r="W164" s="80" t="s">
        <v>74</v>
      </c>
      <c r="X164" s="80" t="s">
        <v>75</v>
      </c>
      <c r="Y164" s="80" t="s">
        <v>75</v>
      </c>
      <c r="Z164" s="80" t="s">
        <v>74</v>
      </c>
      <c r="AA164" s="173">
        <v>43754</v>
      </c>
      <c r="AB164" s="80">
        <f t="shared" ca="1" si="11"/>
        <v>15</v>
      </c>
      <c r="AC164" s="80">
        <v>9</v>
      </c>
      <c r="AD164" s="80">
        <v>5</v>
      </c>
      <c r="AE164" s="83">
        <v>111108.8</v>
      </c>
      <c r="AF164" s="80" t="s">
        <v>940</v>
      </c>
      <c r="AG164" s="80">
        <v>2</v>
      </c>
      <c r="AH164" s="83">
        <v>1853.2929999999999</v>
      </c>
      <c r="AI164" s="83">
        <v>45504</v>
      </c>
      <c r="AJ164" s="83">
        <f>IF(OR(Processos!$H164="Alienação",Processos!$H164="Concessão"),"",(N164-AI164)-(AE164+AH164))</f>
        <v>7769.0969999999943</v>
      </c>
      <c r="AK164" s="86">
        <f t="shared" si="12"/>
        <v>4.6735573857737307E-2</v>
      </c>
      <c r="AL164" s="82" t="s">
        <v>78</v>
      </c>
      <c r="AM164" s="85"/>
      <c r="AN164" s="61"/>
    </row>
    <row r="165" spans="2:40" ht="24.95" customHeight="1" x14ac:dyDescent="0.25">
      <c r="B165" s="78">
        <f t="shared" si="13"/>
        <v>157</v>
      </c>
      <c r="C165" s="88" t="s">
        <v>797</v>
      </c>
      <c r="D165" s="89" t="s">
        <v>66</v>
      </c>
      <c r="E165" s="89" t="s">
        <v>67</v>
      </c>
      <c r="F165" s="89" t="s">
        <v>801</v>
      </c>
      <c r="G165" s="89" t="s">
        <v>803</v>
      </c>
      <c r="H165" s="89" t="s">
        <v>13</v>
      </c>
      <c r="I165" s="194" t="s">
        <v>802</v>
      </c>
      <c r="J165" s="89" t="s">
        <v>138</v>
      </c>
      <c r="K165" s="90">
        <v>43739</v>
      </c>
      <c r="L165" s="91" t="s">
        <v>92</v>
      </c>
      <c r="M165" s="89" t="s">
        <v>235</v>
      </c>
      <c r="N165" s="92">
        <v>408995.85</v>
      </c>
      <c r="O165" s="89">
        <v>51</v>
      </c>
      <c r="P165" s="89">
        <v>1</v>
      </c>
      <c r="Q165" s="89" t="s">
        <v>74</v>
      </c>
      <c r="R165" s="89" t="s">
        <v>75</v>
      </c>
      <c r="S165" s="89" t="s">
        <v>74</v>
      </c>
      <c r="T165" s="89" t="s">
        <v>75</v>
      </c>
      <c r="U165" s="90">
        <v>43754</v>
      </c>
      <c r="V165" s="93">
        <v>0.375</v>
      </c>
      <c r="W165" s="89" t="s">
        <v>74</v>
      </c>
      <c r="X165" s="89" t="s">
        <v>75</v>
      </c>
      <c r="Y165" s="89" t="s">
        <v>75</v>
      </c>
      <c r="Z165" s="89" t="s">
        <v>74</v>
      </c>
      <c r="AA165" s="174">
        <v>43759</v>
      </c>
      <c r="AB165" s="89">
        <f t="shared" ca="1" si="11"/>
        <v>5</v>
      </c>
      <c r="AC165" s="89">
        <v>51</v>
      </c>
      <c r="AD165" s="89">
        <v>0</v>
      </c>
      <c r="AE165" s="92">
        <v>0</v>
      </c>
      <c r="AF165" s="89" t="s">
        <v>76</v>
      </c>
      <c r="AG165" s="89">
        <v>0</v>
      </c>
      <c r="AH165" s="92">
        <v>0</v>
      </c>
      <c r="AI165" s="92">
        <v>296822.7</v>
      </c>
      <c r="AJ165" s="92">
        <f>IF(OR(Processos!$H165="Alienação",Processos!$H165="Concessão"),"",(N165-AI165)-(AE165+AH165))</f>
        <v>112173.14999999997</v>
      </c>
      <c r="AK165" s="94">
        <f t="shared" si="12"/>
        <v>0.27426476332217059</v>
      </c>
      <c r="AL165" s="91" t="s">
        <v>78</v>
      </c>
      <c r="AM165" s="95"/>
      <c r="AN165" s="61"/>
    </row>
    <row r="166" spans="2:40" ht="26.25" customHeight="1" x14ac:dyDescent="0.25">
      <c r="B166" s="78">
        <f t="shared" si="13"/>
        <v>158</v>
      </c>
      <c r="C166" s="79" t="s">
        <v>805</v>
      </c>
      <c r="D166" s="80" t="s">
        <v>66</v>
      </c>
      <c r="E166" s="80" t="s">
        <v>67</v>
      </c>
      <c r="F166" s="80" t="s">
        <v>810</v>
      </c>
      <c r="G166" s="80" t="s">
        <v>812</v>
      </c>
      <c r="H166" s="80" t="s">
        <v>13</v>
      </c>
      <c r="I166" s="195" t="s">
        <v>806</v>
      </c>
      <c r="J166" s="80" t="s">
        <v>138</v>
      </c>
      <c r="K166" s="81">
        <v>43762</v>
      </c>
      <c r="L166" s="82" t="s">
        <v>92</v>
      </c>
      <c r="M166" s="80" t="s">
        <v>117</v>
      </c>
      <c r="N166" s="83">
        <v>770287.95</v>
      </c>
      <c r="O166" s="80">
        <v>44</v>
      </c>
      <c r="P166" s="80">
        <v>1</v>
      </c>
      <c r="Q166" s="80" t="s">
        <v>74</v>
      </c>
      <c r="R166" s="80" t="s">
        <v>75</v>
      </c>
      <c r="S166" s="80" t="s">
        <v>74</v>
      </c>
      <c r="T166" s="80" t="s">
        <v>75</v>
      </c>
      <c r="U166" s="81">
        <v>43755</v>
      </c>
      <c r="V166" s="84">
        <v>0.41666666666666669</v>
      </c>
      <c r="W166" s="80" t="s">
        <v>74</v>
      </c>
      <c r="X166" s="80" t="s">
        <v>75</v>
      </c>
      <c r="Y166" s="80" t="s">
        <v>76</v>
      </c>
      <c r="Z166" s="80" t="s">
        <v>74</v>
      </c>
      <c r="AA166" s="173">
        <v>43761</v>
      </c>
      <c r="AB166" s="80">
        <f t="shared" ca="1" si="11"/>
        <v>6</v>
      </c>
      <c r="AC166" s="80">
        <v>44</v>
      </c>
      <c r="AD166" s="80">
        <v>0</v>
      </c>
      <c r="AE166" s="83">
        <v>0</v>
      </c>
      <c r="AF166" s="80"/>
      <c r="AG166" s="80">
        <v>0</v>
      </c>
      <c r="AH166" s="83">
        <v>0</v>
      </c>
      <c r="AI166" s="83">
        <v>437552.5</v>
      </c>
      <c r="AJ166" s="83">
        <f>IF(OR(Processos!$H166="Alienação",Processos!$H166="Concessão"),"",(N166-AI166)-(AE166+AH166))</f>
        <v>332735.44999999995</v>
      </c>
      <c r="AK166" s="86">
        <f t="shared" si="12"/>
        <v>0.43196242392211898</v>
      </c>
      <c r="AL166" s="82" t="s">
        <v>78</v>
      </c>
      <c r="AM166" s="85"/>
      <c r="AN166" s="61"/>
    </row>
    <row r="167" spans="2:40" ht="42" customHeight="1" x14ac:dyDescent="0.25">
      <c r="B167" s="78">
        <f t="shared" si="13"/>
        <v>159</v>
      </c>
      <c r="C167" s="88" t="s">
        <v>807</v>
      </c>
      <c r="D167" s="89" t="s">
        <v>327</v>
      </c>
      <c r="E167" s="89" t="s">
        <v>328</v>
      </c>
      <c r="F167" s="89" t="s">
        <v>208</v>
      </c>
      <c r="G167" s="89" t="s">
        <v>76</v>
      </c>
      <c r="H167" s="89" t="s">
        <v>10</v>
      </c>
      <c r="I167" s="194" t="s">
        <v>808</v>
      </c>
      <c r="J167" s="89" t="s">
        <v>244</v>
      </c>
      <c r="K167" s="90">
        <v>43791</v>
      </c>
      <c r="L167" s="91" t="s">
        <v>400</v>
      </c>
      <c r="M167" s="89" t="s">
        <v>84</v>
      </c>
      <c r="N167" s="92">
        <v>61549.279999999999</v>
      </c>
      <c r="O167" s="89">
        <v>1</v>
      </c>
      <c r="P167" s="89">
        <v>0</v>
      </c>
      <c r="Q167" s="89" t="s">
        <v>74</v>
      </c>
      <c r="R167" s="89" t="s">
        <v>75</v>
      </c>
      <c r="S167" s="89" t="s">
        <v>74</v>
      </c>
      <c r="T167" s="89" t="s">
        <v>75</v>
      </c>
      <c r="U167" s="90">
        <v>43776</v>
      </c>
      <c r="V167" s="93">
        <v>0.35416666666666702</v>
      </c>
      <c r="W167" s="89" t="s">
        <v>74</v>
      </c>
      <c r="X167" s="89" t="s">
        <v>75</v>
      </c>
      <c r="Y167" s="89" t="s">
        <v>76</v>
      </c>
      <c r="Z167" s="89" t="s">
        <v>75</v>
      </c>
      <c r="AA167" s="174">
        <v>43790</v>
      </c>
      <c r="AB167" s="89">
        <f t="shared" ca="1" si="11"/>
        <v>14</v>
      </c>
      <c r="AC167" s="89">
        <v>1</v>
      </c>
      <c r="AD167" s="89">
        <v>0</v>
      </c>
      <c r="AE167" s="92">
        <v>0</v>
      </c>
      <c r="AF167" s="89" t="s">
        <v>76</v>
      </c>
      <c r="AG167" s="89">
        <v>0</v>
      </c>
      <c r="AH167" s="92">
        <v>0</v>
      </c>
      <c r="AI167" s="92">
        <v>59702.801599999999</v>
      </c>
      <c r="AJ167" s="92">
        <f>IF(OR(Processos!$H167="Alienação",Processos!$H167="Concessão"),"",(N167-AI167)-(AE167+AH167))</f>
        <v>1846.4784</v>
      </c>
      <c r="AK167" s="94">
        <f t="shared" si="12"/>
        <v>0.03</v>
      </c>
      <c r="AL167" s="91" t="s">
        <v>78</v>
      </c>
      <c r="AM167" s="95"/>
      <c r="AN167" s="61"/>
    </row>
    <row r="168" spans="2:40" ht="24.95" customHeight="1" x14ac:dyDescent="0.25">
      <c r="B168" s="78">
        <f t="shared" si="13"/>
        <v>160</v>
      </c>
      <c r="C168" s="79" t="s">
        <v>815</v>
      </c>
      <c r="D168" s="80" t="s">
        <v>66</v>
      </c>
      <c r="E168" s="80" t="s">
        <v>67</v>
      </c>
      <c r="F168" s="80" t="s">
        <v>817</v>
      </c>
      <c r="G168" s="80" t="s">
        <v>819</v>
      </c>
      <c r="H168" s="80" t="s">
        <v>13</v>
      </c>
      <c r="I168" s="195" t="s">
        <v>816</v>
      </c>
      <c r="J168" s="80" t="s">
        <v>104</v>
      </c>
      <c r="K168" s="81">
        <v>42680</v>
      </c>
      <c r="L168" s="82" t="s">
        <v>178</v>
      </c>
      <c r="M168" s="80" t="s">
        <v>265</v>
      </c>
      <c r="N168" s="83">
        <v>1635910.44</v>
      </c>
      <c r="O168" s="80">
        <v>8</v>
      </c>
      <c r="P168" s="80">
        <v>1</v>
      </c>
      <c r="Q168" s="80"/>
      <c r="R168" s="80"/>
      <c r="S168" s="80"/>
      <c r="T168" s="80"/>
      <c r="U168" s="81"/>
      <c r="V168" s="84"/>
      <c r="W168" s="80"/>
      <c r="X168" s="80"/>
      <c r="Y168" s="80"/>
      <c r="Z168" s="80"/>
      <c r="AA168" s="173"/>
      <c r="AB168" s="80" t="str">
        <f t="shared" ca="1" si="11"/>
        <v/>
      </c>
      <c r="AC168" s="80"/>
      <c r="AD168" s="80"/>
      <c r="AE168" s="83"/>
      <c r="AF168" s="80"/>
      <c r="AG168" s="80"/>
      <c r="AH168" s="83"/>
      <c r="AI168" s="83"/>
      <c r="AJ168" s="83">
        <f>IF(OR(Processos!$H168="Alienação",Processos!$H168="Concessão"),"",(N168-AI168)-(AE168+AH168))</f>
        <v>1635910.44</v>
      </c>
      <c r="AK168" s="86">
        <f t="shared" si="12"/>
        <v>1</v>
      </c>
      <c r="AL168" s="82" t="s">
        <v>399</v>
      </c>
      <c r="AM168" s="85"/>
      <c r="AN168" s="61"/>
    </row>
    <row r="169" spans="2:40" ht="24.95" customHeight="1" x14ac:dyDescent="0.25">
      <c r="B169" s="78">
        <f t="shared" si="13"/>
        <v>161</v>
      </c>
      <c r="C169" s="88" t="s">
        <v>820</v>
      </c>
      <c r="D169" s="89" t="s">
        <v>66</v>
      </c>
      <c r="E169" s="89" t="s">
        <v>67</v>
      </c>
      <c r="F169" s="89" t="s">
        <v>825</v>
      </c>
      <c r="G169" s="89" t="s">
        <v>833</v>
      </c>
      <c r="H169" s="89" t="s">
        <v>9</v>
      </c>
      <c r="I169" s="89" t="s">
        <v>821</v>
      </c>
      <c r="J169" s="89" t="s">
        <v>151</v>
      </c>
      <c r="K169" s="90">
        <v>43788</v>
      </c>
      <c r="L169" s="91" t="s">
        <v>72</v>
      </c>
      <c r="M169" s="89" t="s">
        <v>84</v>
      </c>
      <c r="N169" s="92">
        <v>1162205.6299999999</v>
      </c>
      <c r="O169" s="89">
        <v>19</v>
      </c>
      <c r="P169" s="89">
        <v>0</v>
      </c>
      <c r="Q169" s="89" t="s">
        <v>74</v>
      </c>
      <c r="R169" s="89" t="s">
        <v>75</v>
      </c>
      <c r="S169" s="89" t="s">
        <v>74</v>
      </c>
      <c r="T169" s="89" t="s">
        <v>75</v>
      </c>
      <c r="U169" s="90">
        <v>43773</v>
      </c>
      <c r="V169" s="93">
        <v>0.35416666666666702</v>
      </c>
      <c r="W169" s="89" t="s">
        <v>85</v>
      </c>
      <c r="X169" s="89" t="s">
        <v>75</v>
      </c>
      <c r="Y169" s="89" t="s">
        <v>76</v>
      </c>
      <c r="Z169" s="89" t="s">
        <v>75</v>
      </c>
      <c r="AA169" s="174">
        <v>43780</v>
      </c>
      <c r="AB169" s="89">
        <f t="shared" ca="1" si="11"/>
        <v>7</v>
      </c>
      <c r="AC169" s="89">
        <v>19</v>
      </c>
      <c r="AD169" s="89">
        <v>0</v>
      </c>
      <c r="AE169" s="92">
        <v>0</v>
      </c>
      <c r="AF169" s="89" t="s">
        <v>76</v>
      </c>
      <c r="AG169" s="89">
        <v>1</v>
      </c>
      <c r="AH169" s="92">
        <v>87200</v>
      </c>
      <c r="AI169" s="211">
        <v>859963.55319999997</v>
      </c>
      <c r="AJ169" s="92">
        <f>IF(OR(Processos!$H169="Alienação",Processos!$H169="Concessão"),"",(N169-AI169)-(AE169+AH169))</f>
        <v>215042.07679999992</v>
      </c>
      <c r="AK169" s="94">
        <f t="shared" si="12"/>
        <v>0.18502928505001301</v>
      </c>
      <c r="AL169" s="91" t="s">
        <v>78</v>
      </c>
      <c r="AM169" s="95"/>
      <c r="AN169" s="61"/>
    </row>
    <row r="170" spans="2:40" ht="24.95" customHeight="1" x14ac:dyDescent="0.25">
      <c r="B170" s="78">
        <f t="shared" si="13"/>
        <v>162</v>
      </c>
      <c r="C170" s="79" t="s">
        <v>822</v>
      </c>
      <c r="D170" s="80" t="s">
        <v>66</v>
      </c>
      <c r="E170" s="80" t="s">
        <v>67</v>
      </c>
      <c r="F170" s="80" t="s">
        <v>826</v>
      </c>
      <c r="G170" s="80" t="s">
        <v>834</v>
      </c>
      <c r="H170" s="80" t="s">
        <v>12</v>
      </c>
      <c r="I170" s="80" t="s">
        <v>823</v>
      </c>
      <c r="J170" s="80" t="s">
        <v>116</v>
      </c>
      <c r="K170" s="81">
        <v>43762</v>
      </c>
      <c r="L170" s="82" t="s">
        <v>72</v>
      </c>
      <c r="M170" s="80" t="s">
        <v>117</v>
      </c>
      <c r="N170" s="83">
        <v>36856.019999999997</v>
      </c>
      <c r="O170" s="80">
        <v>1</v>
      </c>
      <c r="P170" s="80">
        <v>0</v>
      </c>
      <c r="Q170" s="80" t="s">
        <v>74</v>
      </c>
      <c r="R170" s="80" t="s">
        <v>75</v>
      </c>
      <c r="S170" s="80" t="s">
        <v>74</v>
      </c>
      <c r="T170" s="80" t="s">
        <v>75</v>
      </c>
      <c r="U170" s="81">
        <v>43747</v>
      </c>
      <c r="V170" s="84">
        <v>0.41666666666666669</v>
      </c>
      <c r="W170" s="80" t="s">
        <v>74</v>
      </c>
      <c r="X170" s="80" t="s">
        <v>75</v>
      </c>
      <c r="Y170" s="80"/>
      <c r="Z170" s="80" t="s">
        <v>74</v>
      </c>
      <c r="AA170" s="173">
        <v>43753</v>
      </c>
      <c r="AB170" s="80">
        <f t="shared" ca="1" si="11"/>
        <v>6</v>
      </c>
      <c r="AC170" s="80">
        <v>1</v>
      </c>
      <c r="AD170" s="80">
        <v>0</v>
      </c>
      <c r="AE170" s="83">
        <v>0</v>
      </c>
      <c r="AF170" s="80"/>
      <c r="AG170" s="80">
        <v>0</v>
      </c>
      <c r="AH170" s="83">
        <v>0</v>
      </c>
      <c r="AI170" s="83">
        <v>28740</v>
      </c>
      <c r="AJ170" s="83">
        <f>IF(OR(Processos!$H170="Alienação",Processos!$H170="Concessão"),"",(N170-AI170)-(AE170+AH170))</f>
        <v>8116.0199999999968</v>
      </c>
      <c r="AK170" s="86">
        <f t="shared" si="12"/>
        <v>0.22020880171000554</v>
      </c>
      <c r="AL170" s="82" t="s">
        <v>78</v>
      </c>
      <c r="AM170" s="85"/>
      <c r="AN170" s="61"/>
    </row>
    <row r="171" spans="2:40" ht="24.95" customHeight="1" x14ac:dyDescent="0.25">
      <c r="B171" s="78">
        <f t="shared" si="13"/>
        <v>163</v>
      </c>
      <c r="C171" s="88" t="s">
        <v>824</v>
      </c>
      <c r="D171" s="89" t="s">
        <v>119</v>
      </c>
      <c r="E171" s="89" t="s">
        <v>120</v>
      </c>
      <c r="F171" s="89" t="s">
        <v>827</v>
      </c>
      <c r="G171" s="89" t="s">
        <v>76</v>
      </c>
      <c r="H171" s="89" t="s">
        <v>12</v>
      </c>
      <c r="I171" s="89" t="s">
        <v>832</v>
      </c>
      <c r="J171" s="89" t="s">
        <v>193</v>
      </c>
      <c r="K171" s="90">
        <v>43753</v>
      </c>
      <c r="L171" s="91" t="s">
        <v>264</v>
      </c>
      <c r="M171" s="89" t="s">
        <v>235</v>
      </c>
      <c r="N171" s="92">
        <v>14235.49</v>
      </c>
      <c r="O171" s="89">
        <v>5</v>
      </c>
      <c r="P171" s="89">
        <v>1</v>
      </c>
      <c r="Q171" s="89" t="s">
        <v>74</v>
      </c>
      <c r="R171" s="89" t="s">
        <v>75</v>
      </c>
      <c r="S171" s="89" t="s">
        <v>75</v>
      </c>
      <c r="T171" s="89" t="s">
        <v>75</v>
      </c>
      <c r="U171" s="90">
        <v>43767</v>
      </c>
      <c r="V171" s="93">
        <v>0.375</v>
      </c>
      <c r="W171" s="89" t="s">
        <v>74</v>
      </c>
      <c r="X171" s="89" t="s">
        <v>75</v>
      </c>
      <c r="Y171" s="89" t="s">
        <v>75</v>
      </c>
      <c r="Z171" s="89" t="s">
        <v>74</v>
      </c>
      <c r="AA171" s="174">
        <v>43768</v>
      </c>
      <c r="AB171" s="89">
        <f t="shared" ca="1" si="11"/>
        <v>1</v>
      </c>
      <c r="AC171" s="89">
        <v>5</v>
      </c>
      <c r="AD171" s="89">
        <v>0</v>
      </c>
      <c r="AE171" s="92">
        <v>0</v>
      </c>
      <c r="AF171" s="89" t="s">
        <v>76</v>
      </c>
      <c r="AG171" s="89">
        <v>0</v>
      </c>
      <c r="AH171" s="92">
        <v>0</v>
      </c>
      <c r="AI171" s="92">
        <v>8610</v>
      </c>
      <c r="AJ171" s="92">
        <f>IF(OR(Processos!$H171="Alienação",Processos!$H171="Concessão"),"",(N171-AI171)-(AE171+AH171))</f>
        <v>5625.49</v>
      </c>
      <c r="AK171" s="94">
        <f t="shared" si="12"/>
        <v>0.39517361186724165</v>
      </c>
      <c r="AL171" s="91" t="s">
        <v>78</v>
      </c>
      <c r="AM171" s="95"/>
      <c r="AN171" s="61"/>
    </row>
    <row r="172" spans="2:40" ht="24.95" customHeight="1" x14ac:dyDescent="0.25">
      <c r="B172" s="78">
        <f t="shared" si="13"/>
        <v>164</v>
      </c>
      <c r="C172" s="79" t="s">
        <v>828</v>
      </c>
      <c r="D172" s="80" t="s">
        <v>66</v>
      </c>
      <c r="E172" s="80" t="s">
        <v>67</v>
      </c>
      <c r="F172" s="80" t="s">
        <v>835</v>
      </c>
      <c r="G172" s="80" t="s">
        <v>843</v>
      </c>
      <c r="H172" s="80" t="s">
        <v>12</v>
      </c>
      <c r="I172" s="80" t="s">
        <v>829</v>
      </c>
      <c r="J172" s="80" t="s">
        <v>97</v>
      </c>
      <c r="K172" s="81">
        <v>43836</v>
      </c>
      <c r="L172" s="82" t="s">
        <v>123</v>
      </c>
      <c r="M172" s="80" t="s">
        <v>265</v>
      </c>
      <c r="N172" s="83">
        <v>15940059.15</v>
      </c>
      <c r="O172" s="80">
        <v>28</v>
      </c>
      <c r="P172" s="80">
        <v>0</v>
      </c>
      <c r="Q172" s="80"/>
      <c r="R172" s="80"/>
      <c r="S172" s="80"/>
      <c r="T172" s="80"/>
      <c r="U172" s="81"/>
      <c r="V172" s="84"/>
      <c r="W172" s="80"/>
      <c r="X172" s="80"/>
      <c r="Y172" s="80"/>
      <c r="Z172" s="80"/>
      <c r="AA172" s="173"/>
      <c r="AB172" s="80" t="str">
        <f t="shared" ca="1" si="11"/>
        <v/>
      </c>
      <c r="AC172" s="80"/>
      <c r="AD172" s="80"/>
      <c r="AE172" s="83"/>
      <c r="AF172" s="80"/>
      <c r="AG172" s="80"/>
      <c r="AH172" s="83"/>
      <c r="AI172" s="83"/>
      <c r="AJ172" s="83">
        <f>IF(OR(Processos!$H172="Alienação",Processos!$H172="Concessão"),"",(N172-AI172)-(AE172+AH172))</f>
        <v>15940059.15</v>
      </c>
      <c r="AK172" s="86">
        <f t="shared" si="12"/>
        <v>1</v>
      </c>
      <c r="AL172" s="82" t="s">
        <v>399</v>
      </c>
      <c r="AM172" s="85"/>
      <c r="AN172" s="61"/>
    </row>
    <row r="173" spans="2:40" ht="24.95" customHeight="1" x14ac:dyDescent="0.25">
      <c r="B173" s="78">
        <f t="shared" si="13"/>
        <v>165</v>
      </c>
      <c r="C173" s="88" t="s">
        <v>830</v>
      </c>
      <c r="D173" s="89" t="s">
        <v>66</v>
      </c>
      <c r="E173" s="89" t="s">
        <v>67</v>
      </c>
      <c r="F173" s="89" t="s">
        <v>836</v>
      </c>
      <c r="G173" s="89" t="s">
        <v>530</v>
      </c>
      <c r="H173" s="89" t="s">
        <v>9</v>
      </c>
      <c r="I173" s="89" t="s">
        <v>831</v>
      </c>
      <c r="J173" s="89" t="s">
        <v>151</v>
      </c>
      <c r="K173" s="90">
        <v>43810</v>
      </c>
      <c r="L173" s="91" t="s">
        <v>72</v>
      </c>
      <c r="M173" s="89" t="s">
        <v>152</v>
      </c>
      <c r="N173" s="92">
        <v>135306</v>
      </c>
      <c r="O173" s="89">
        <v>6</v>
      </c>
      <c r="P173" s="89">
        <v>0</v>
      </c>
      <c r="Q173" s="89" t="s">
        <v>74</v>
      </c>
      <c r="R173" s="89" t="s">
        <v>75</v>
      </c>
      <c r="S173" s="89" t="s">
        <v>74</v>
      </c>
      <c r="T173" s="89" t="s">
        <v>75</v>
      </c>
      <c r="U173" s="90">
        <v>43747</v>
      </c>
      <c r="V173" s="93">
        <v>0.41666666666666669</v>
      </c>
      <c r="W173" s="89" t="s">
        <v>74</v>
      </c>
      <c r="X173" s="89" t="s">
        <v>75</v>
      </c>
      <c r="Y173" s="89" t="s">
        <v>75</v>
      </c>
      <c r="Z173" s="89" t="s">
        <v>74</v>
      </c>
      <c r="AA173" s="174">
        <v>43808</v>
      </c>
      <c r="AB173" s="89">
        <f t="shared" ca="1" si="11"/>
        <v>61</v>
      </c>
      <c r="AC173" s="89">
        <v>4</v>
      </c>
      <c r="AD173" s="89">
        <v>0</v>
      </c>
      <c r="AE173" s="92">
        <v>0</v>
      </c>
      <c r="AF173" s="89" t="s">
        <v>76</v>
      </c>
      <c r="AG173" s="89">
        <v>2</v>
      </c>
      <c r="AH173" s="92">
        <v>52206</v>
      </c>
      <c r="AI173" s="92">
        <v>80206</v>
      </c>
      <c r="AJ173" s="92">
        <f>IF(OR(Processos!$H173="Alienação",Processos!$H173="Concessão"),"",(N173-AI173)-(AE173+AH173))</f>
        <v>2894</v>
      </c>
      <c r="AK173" s="94">
        <f t="shared" si="12"/>
        <v>2.1388556309402392E-2</v>
      </c>
      <c r="AL173" s="91" t="s">
        <v>78</v>
      </c>
      <c r="AM173" s="95"/>
      <c r="AN173" s="61"/>
    </row>
    <row r="174" spans="2:40" ht="24.95" customHeight="1" x14ac:dyDescent="0.25">
      <c r="B174" s="78">
        <f t="shared" si="13"/>
        <v>166</v>
      </c>
      <c r="C174" s="79" t="s">
        <v>837</v>
      </c>
      <c r="D174" s="80" t="s">
        <v>66</v>
      </c>
      <c r="E174" s="80" t="s">
        <v>67</v>
      </c>
      <c r="F174" s="80" t="s">
        <v>847</v>
      </c>
      <c r="G174" s="80" t="s">
        <v>848</v>
      </c>
      <c r="H174" s="80" t="s">
        <v>9</v>
      </c>
      <c r="I174" s="80" t="s">
        <v>838</v>
      </c>
      <c r="J174" s="80" t="s">
        <v>151</v>
      </c>
      <c r="K174" s="81">
        <v>43762</v>
      </c>
      <c r="L174" s="82" t="s">
        <v>72</v>
      </c>
      <c r="M174" s="80" t="s">
        <v>84</v>
      </c>
      <c r="N174" s="83">
        <v>63068.49</v>
      </c>
      <c r="O174" s="80">
        <v>44</v>
      </c>
      <c r="P174" s="80">
        <v>0</v>
      </c>
      <c r="Q174" s="80" t="s">
        <v>74</v>
      </c>
      <c r="R174" s="80" t="s">
        <v>75</v>
      </c>
      <c r="S174" s="80" t="s">
        <v>74</v>
      </c>
      <c r="T174" s="80" t="s">
        <v>75</v>
      </c>
      <c r="U174" s="81">
        <v>43752</v>
      </c>
      <c r="V174" s="84">
        <v>0.35416666666666702</v>
      </c>
      <c r="W174" s="80" t="s">
        <v>74</v>
      </c>
      <c r="X174" s="80" t="s">
        <v>75</v>
      </c>
      <c r="Y174" s="80" t="s">
        <v>76</v>
      </c>
      <c r="Z174" s="80" t="s">
        <v>75</v>
      </c>
      <c r="AA174" s="173">
        <v>43756</v>
      </c>
      <c r="AB174" s="80">
        <f t="shared" ca="1" si="11"/>
        <v>4</v>
      </c>
      <c r="AC174" s="80">
        <v>26</v>
      </c>
      <c r="AD174" s="80">
        <v>11</v>
      </c>
      <c r="AE174" s="83">
        <v>17905.939999999999</v>
      </c>
      <c r="AF174" s="80" t="s">
        <v>939</v>
      </c>
      <c r="AG174" s="80">
        <v>7</v>
      </c>
      <c r="AH174" s="83">
        <v>4679.18</v>
      </c>
      <c r="AI174" s="83">
        <v>32905.79</v>
      </c>
      <c r="AJ174" s="83">
        <f>IF(OR(Processos!$H174="Alienação",Processos!$H174="Concessão"),"",(N174-AI174)-(AE174+AH174))</f>
        <v>7577.5799999999981</v>
      </c>
      <c r="AK174" s="86">
        <f t="shared" si="12"/>
        <v>0.12014842911254096</v>
      </c>
      <c r="AL174" s="82" t="s">
        <v>78</v>
      </c>
      <c r="AM174" s="85"/>
      <c r="AN174" s="61"/>
    </row>
    <row r="175" spans="2:40" ht="24.95" customHeight="1" x14ac:dyDescent="0.25">
      <c r="B175" s="78">
        <f t="shared" si="13"/>
        <v>167</v>
      </c>
      <c r="C175" s="88" t="s">
        <v>845</v>
      </c>
      <c r="D175" s="89" t="s">
        <v>390</v>
      </c>
      <c r="E175" s="89" t="s">
        <v>331</v>
      </c>
      <c r="F175" s="89" t="s">
        <v>849</v>
      </c>
      <c r="G175" s="89" t="s">
        <v>76</v>
      </c>
      <c r="H175" s="89" t="s">
        <v>8</v>
      </c>
      <c r="I175" s="89" t="s">
        <v>846</v>
      </c>
      <c r="J175" s="89" t="s">
        <v>206</v>
      </c>
      <c r="K175" s="90">
        <v>43774</v>
      </c>
      <c r="L175" s="91" t="s">
        <v>171</v>
      </c>
      <c r="M175" s="89" t="s">
        <v>73</v>
      </c>
      <c r="N175" s="92">
        <v>79523.399999999994</v>
      </c>
      <c r="O175" s="89">
        <v>1</v>
      </c>
      <c r="P175" s="89">
        <v>0</v>
      </c>
      <c r="Q175" s="89" t="s">
        <v>74</v>
      </c>
      <c r="R175" s="89" t="s">
        <v>75</v>
      </c>
      <c r="S175" s="89" t="s">
        <v>74</v>
      </c>
      <c r="T175" s="89" t="s">
        <v>75</v>
      </c>
      <c r="U175" s="90">
        <v>43761</v>
      </c>
      <c r="V175" s="93">
        <v>0.35416666666666702</v>
      </c>
      <c r="W175" s="89" t="s">
        <v>74</v>
      </c>
      <c r="X175" s="89" t="s">
        <v>75</v>
      </c>
      <c r="Y175" s="89"/>
      <c r="Z175" s="89"/>
      <c r="AA175" s="174">
        <v>43763</v>
      </c>
      <c r="AB175" s="89">
        <f t="shared" ca="1" si="11"/>
        <v>2</v>
      </c>
      <c r="AC175" s="89">
        <v>1</v>
      </c>
      <c r="AD175" s="89">
        <v>0</v>
      </c>
      <c r="AE175" s="92">
        <v>0</v>
      </c>
      <c r="AF175" s="89"/>
      <c r="AG175" s="89">
        <v>0</v>
      </c>
      <c r="AH175" s="92">
        <v>0</v>
      </c>
      <c r="AI175" s="92">
        <v>239842.57</v>
      </c>
      <c r="AJ175" s="92" t="str">
        <f>IF(OR(Processos!$H175="Alienação",Processos!$H175="Concessão"),"",(N175-AI175)-(AE175+AH175))</f>
        <v/>
      </c>
      <c r="AK175" s="94" t="str">
        <f t="shared" si="12"/>
        <v/>
      </c>
      <c r="AL175" s="91" t="s">
        <v>78</v>
      </c>
      <c r="AM175" s="95"/>
      <c r="AN175" s="61"/>
    </row>
    <row r="176" spans="2:40" ht="24.95" customHeight="1" x14ac:dyDescent="0.25">
      <c r="B176" s="78">
        <f t="shared" si="13"/>
        <v>168</v>
      </c>
      <c r="C176" s="88" t="s">
        <v>855</v>
      </c>
      <c r="D176" s="89" t="s">
        <v>66</v>
      </c>
      <c r="E176" s="89" t="s">
        <v>67</v>
      </c>
      <c r="F176" s="89" t="s">
        <v>861</v>
      </c>
      <c r="G176" s="89" t="s">
        <v>863</v>
      </c>
      <c r="H176" s="89" t="s">
        <v>9</v>
      </c>
      <c r="I176" s="89" t="s">
        <v>858</v>
      </c>
      <c r="J176" s="89" t="s">
        <v>193</v>
      </c>
      <c r="K176" s="90">
        <v>43762</v>
      </c>
      <c r="L176" s="91" t="s">
        <v>72</v>
      </c>
      <c r="M176" s="89" t="s">
        <v>73</v>
      </c>
      <c r="N176" s="92">
        <v>171307.91</v>
      </c>
      <c r="O176" s="89">
        <v>73</v>
      </c>
      <c r="P176" s="89">
        <v>0</v>
      </c>
      <c r="Q176" s="89" t="s">
        <v>74</v>
      </c>
      <c r="R176" s="89" t="s">
        <v>75</v>
      </c>
      <c r="S176" s="89" t="s">
        <v>74</v>
      </c>
      <c r="T176" s="89" t="s">
        <v>75</v>
      </c>
      <c r="U176" s="90">
        <v>43754</v>
      </c>
      <c r="V176" s="93">
        <v>0.35416666666666702</v>
      </c>
      <c r="W176" s="89" t="s">
        <v>74</v>
      </c>
      <c r="X176" s="89" t="s">
        <v>75</v>
      </c>
      <c r="Y176" s="89"/>
      <c r="Z176" s="89" t="s">
        <v>74</v>
      </c>
      <c r="AA176" s="174">
        <v>43759</v>
      </c>
      <c r="AB176" s="89">
        <f t="shared" ca="1" si="11"/>
        <v>5</v>
      </c>
      <c r="AC176" s="89">
        <v>33</v>
      </c>
      <c r="AD176" s="89">
        <v>3</v>
      </c>
      <c r="AE176" s="92">
        <v>3678.7</v>
      </c>
      <c r="AF176" s="89" t="s">
        <v>162</v>
      </c>
      <c r="AG176" s="89">
        <v>7</v>
      </c>
      <c r="AH176" s="92">
        <v>15144.49</v>
      </c>
      <c r="AI176" s="92">
        <v>109891.5</v>
      </c>
      <c r="AJ176" s="92">
        <f>IF(OR(Processos!$H176="Alienação",Processos!$H176="Concessão"),"",(N176-AI176)-(AE176+AH176))</f>
        <v>42593.22</v>
      </c>
      <c r="AK176" s="94">
        <f t="shared" si="12"/>
        <v>0.24863545413635599</v>
      </c>
      <c r="AL176" s="91" t="s">
        <v>78</v>
      </c>
      <c r="AM176" s="95"/>
      <c r="AN176" s="61"/>
    </row>
    <row r="177" spans="2:40" ht="24.95" customHeight="1" x14ac:dyDescent="0.25">
      <c r="B177" s="78">
        <f t="shared" si="13"/>
        <v>169</v>
      </c>
      <c r="C177" s="79" t="s">
        <v>856</v>
      </c>
      <c r="D177" s="80" t="s">
        <v>66</v>
      </c>
      <c r="E177" s="80" t="s">
        <v>67</v>
      </c>
      <c r="F177" s="80" t="s">
        <v>864</v>
      </c>
      <c r="G177" s="80" t="s">
        <v>464</v>
      </c>
      <c r="H177" s="80" t="s">
        <v>9</v>
      </c>
      <c r="I177" s="80" t="s">
        <v>857</v>
      </c>
      <c r="J177" s="80" t="s">
        <v>193</v>
      </c>
      <c r="K177" s="81">
        <v>43762</v>
      </c>
      <c r="L177" s="82" t="s">
        <v>72</v>
      </c>
      <c r="M177" s="80" t="s">
        <v>73</v>
      </c>
      <c r="N177" s="83">
        <v>53203.75</v>
      </c>
      <c r="O177" s="80">
        <v>55</v>
      </c>
      <c r="P177" s="80">
        <v>0</v>
      </c>
      <c r="Q177" s="80" t="s">
        <v>74</v>
      </c>
      <c r="R177" s="80" t="s">
        <v>75</v>
      </c>
      <c r="S177" s="80" t="s">
        <v>74</v>
      </c>
      <c r="T177" s="80" t="s">
        <v>75</v>
      </c>
      <c r="U177" s="81">
        <v>43753</v>
      </c>
      <c r="V177" s="84">
        <v>0.35416666666666702</v>
      </c>
      <c r="W177" s="80" t="s">
        <v>74</v>
      </c>
      <c r="X177" s="80" t="s">
        <v>75</v>
      </c>
      <c r="Y177" s="80"/>
      <c r="Z177" s="80" t="s">
        <v>74</v>
      </c>
      <c r="AA177" s="173">
        <v>43760</v>
      </c>
      <c r="AB177" s="80">
        <f t="shared" ca="1" si="11"/>
        <v>7</v>
      </c>
      <c r="AC177" s="80">
        <v>33</v>
      </c>
      <c r="AD177" s="80">
        <v>11</v>
      </c>
      <c r="AE177" s="83">
        <v>8137</v>
      </c>
      <c r="AF177" s="80" t="s">
        <v>162</v>
      </c>
      <c r="AG177" s="80">
        <v>11</v>
      </c>
      <c r="AH177" s="83">
        <v>10210.84</v>
      </c>
      <c r="AI177" s="83">
        <v>26255.331600000001</v>
      </c>
      <c r="AJ177" s="83">
        <f>IF(OR(Processos!$H177="Alienação",Processos!$H177="Concessão"),"",(N177-AI177)-(AE177+AH177))</f>
        <v>8600.5783999999985</v>
      </c>
      <c r="AK177" s="86">
        <f t="shared" si="12"/>
        <v>0.16165361276225826</v>
      </c>
      <c r="AL177" s="82" t="s">
        <v>78</v>
      </c>
      <c r="AM177" s="85"/>
      <c r="AN177" s="61"/>
    </row>
    <row r="178" spans="2:40" ht="24.95" customHeight="1" x14ac:dyDescent="0.25">
      <c r="B178" s="78">
        <f t="shared" si="13"/>
        <v>170</v>
      </c>
      <c r="C178" s="88" t="s">
        <v>859</v>
      </c>
      <c r="D178" s="89" t="s">
        <v>66</v>
      </c>
      <c r="E178" s="89" t="s">
        <v>67</v>
      </c>
      <c r="F178" s="89" t="s">
        <v>865</v>
      </c>
      <c r="G178" s="89" t="s">
        <v>472</v>
      </c>
      <c r="H178" s="89" t="s">
        <v>9</v>
      </c>
      <c r="I178" s="89" t="s">
        <v>860</v>
      </c>
      <c r="J178" s="89" t="s">
        <v>193</v>
      </c>
      <c r="K178" s="90">
        <v>43774</v>
      </c>
      <c r="L178" s="91" t="s">
        <v>72</v>
      </c>
      <c r="M178" s="89" t="s">
        <v>73</v>
      </c>
      <c r="N178" s="92">
        <v>84971.81</v>
      </c>
      <c r="O178" s="89">
        <v>42</v>
      </c>
      <c r="P178" s="89">
        <v>0</v>
      </c>
      <c r="Q178" s="89" t="s">
        <v>74</v>
      </c>
      <c r="R178" s="89" t="s">
        <v>75</v>
      </c>
      <c r="S178" s="89" t="s">
        <v>74</v>
      </c>
      <c r="T178" s="89" t="s">
        <v>75</v>
      </c>
      <c r="U178" s="90">
        <v>43755</v>
      </c>
      <c r="V178" s="93">
        <v>0.35416666666666702</v>
      </c>
      <c r="W178" s="89" t="s">
        <v>74</v>
      </c>
      <c r="X178" s="89" t="s">
        <v>75</v>
      </c>
      <c r="Y178" s="89"/>
      <c r="Z178" s="89" t="s">
        <v>74</v>
      </c>
      <c r="AA178" s="174">
        <v>43768</v>
      </c>
      <c r="AB178" s="89">
        <f t="shared" ca="1" si="11"/>
        <v>13</v>
      </c>
      <c r="AC178" s="89">
        <v>36</v>
      </c>
      <c r="AD178" s="89">
        <v>2</v>
      </c>
      <c r="AE178" s="92">
        <v>421.17</v>
      </c>
      <c r="AF178" s="89" t="s">
        <v>162</v>
      </c>
      <c r="AG178" s="89">
        <v>4</v>
      </c>
      <c r="AH178" s="92">
        <v>1015.71</v>
      </c>
      <c r="AI178" s="92">
        <v>75479.460000000006</v>
      </c>
      <c r="AJ178" s="92">
        <f>IF(OR(Processos!$H178="Alienação",Processos!$H178="Concessão"),"",(N178-AI178)-(AE178+AH178))</f>
        <v>8055.4699999999912</v>
      </c>
      <c r="AK178" s="94">
        <f t="shared" si="12"/>
        <v>9.480167599113154E-2</v>
      </c>
      <c r="AL178" s="91" t="s">
        <v>78</v>
      </c>
      <c r="AM178" s="95"/>
      <c r="AN178" s="61"/>
    </row>
    <row r="179" spans="2:40" ht="24.95" customHeight="1" x14ac:dyDescent="0.25">
      <c r="B179" s="78">
        <f t="shared" si="13"/>
        <v>171</v>
      </c>
      <c r="C179" s="79" t="s">
        <v>862</v>
      </c>
      <c r="D179" s="80" t="s">
        <v>66</v>
      </c>
      <c r="E179" s="80" t="s">
        <v>67</v>
      </c>
      <c r="F179" s="80" t="s">
        <v>866</v>
      </c>
      <c r="G179" s="80" t="s">
        <v>471</v>
      </c>
      <c r="H179" s="80" t="s">
        <v>12</v>
      </c>
      <c r="I179" s="80" t="s">
        <v>507</v>
      </c>
      <c r="J179" s="80" t="s">
        <v>244</v>
      </c>
      <c r="K179" s="81">
        <v>43773</v>
      </c>
      <c r="L179" s="82" t="s">
        <v>72</v>
      </c>
      <c r="M179" s="80" t="s">
        <v>139</v>
      </c>
      <c r="N179" s="83">
        <v>3784103.54</v>
      </c>
      <c r="O179" s="80">
        <v>40</v>
      </c>
      <c r="P179" s="80">
        <v>0</v>
      </c>
      <c r="Q179" s="80" t="s">
        <v>74</v>
      </c>
      <c r="R179" s="80" t="s">
        <v>75</v>
      </c>
      <c r="S179" s="80" t="s">
        <v>74</v>
      </c>
      <c r="T179" s="80" t="s">
        <v>75</v>
      </c>
      <c r="U179" s="81">
        <v>43755</v>
      </c>
      <c r="V179" s="84">
        <v>0.35416666666666702</v>
      </c>
      <c r="W179" s="80" t="s">
        <v>74</v>
      </c>
      <c r="X179" s="80" t="s">
        <v>75</v>
      </c>
      <c r="Y179" s="80" t="s">
        <v>76</v>
      </c>
      <c r="Z179" s="80" t="s">
        <v>74</v>
      </c>
      <c r="AA179" s="173">
        <v>43768</v>
      </c>
      <c r="AB179" s="80">
        <f t="shared" ca="1" si="11"/>
        <v>13</v>
      </c>
      <c r="AC179" s="80">
        <v>30</v>
      </c>
      <c r="AD179" s="80">
        <v>9</v>
      </c>
      <c r="AE179" s="83">
        <v>1189495.5034</v>
      </c>
      <c r="AF179" s="80" t="s">
        <v>800</v>
      </c>
      <c r="AG179" s="80">
        <v>1</v>
      </c>
      <c r="AH179" s="83">
        <v>2113.1999999999998</v>
      </c>
      <c r="AI179" s="83">
        <v>2228089.9</v>
      </c>
      <c r="AJ179" s="83">
        <f>IF(OR(Processos!$H179="Alienação",Processos!$H179="Concessão"),"",(N179-AI179)-(AE179+AH179))</f>
        <v>364404.93660000013</v>
      </c>
      <c r="AK179" s="86">
        <f t="shared" si="12"/>
        <v>9.6298881029032335E-2</v>
      </c>
      <c r="AL179" s="82" t="s">
        <v>78</v>
      </c>
      <c r="AM179" s="85"/>
      <c r="AN179" s="61"/>
    </row>
    <row r="180" spans="2:40" ht="24.95" customHeight="1" x14ac:dyDescent="0.25">
      <c r="B180" s="78">
        <f t="shared" si="13"/>
        <v>172</v>
      </c>
      <c r="C180" s="88" t="s">
        <v>867</v>
      </c>
      <c r="D180" s="89" t="s">
        <v>66</v>
      </c>
      <c r="E180" s="89" t="s">
        <v>67</v>
      </c>
      <c r="F180" s="89" t="s">
        <v>873</v>
      </c>
      <c r="G180" s="89" t="s">
        <v>475</v>
      </c>
      <c r="H180" s="89" t="s">
        <v>9</v>
      </c>
      <c r="I180" s="89" t="s">
        <v>868</v>
      </c>
      <c r="J180" s="89" t="s">
        <v>71</v>
      </c>
      <c r="K180" s="90">
        <v>43770</v>
      </c>
      <c r="L180" s="91" t="s">
        <v>72</v>
      </c>
      <c r="M180" s="89" t="s">
        <v>235</v>
      </c>
      <c r="N180" s="92">
        <v>21462.39</v>
      </c>
      <c r="O180" s="89">
        <v>45</v>
      </c>
      <c r="P180" s="89">
        <v>0</v>
      </c>
      <c r="Q180" s="89" t="s">
        <v>74</v>
      </c>
      <c r="R180" s="89" t="s">
        <v>75</v>
      </c>
      <c r="S180" s="89" t="s">
        <v>74</v>
      </c>
      <c r="T180" s="89" t="s">
        <v>75</v>
      </c>
      <c r="U180" s="90">
        <v>43759</v>
      </c>
      <c r="V180" s="93">
        <v>0.375</v>
      </c>
      <c r="W180" s="89" t="s">
        <v>74</v>
      </c>
      <c r="X180" s="89" t="s">
        <v>75</v>
      </c>
      <c r="Y180" s="89" t="s">
        <v>75</v>
      </c>
      <c r="Z180" s="89" t="s">
        <v>74</v>
      </c>
      <c r="AA180" s="174">
        <v>43762</v>
      </c>
      <c r="AB180" s="89">
        <f t="shared" ca="1" si="11"/>
        <v>3</v>
      </c>
      <c r="AC180" s="89">
        <v>20</v>
      </c>
      <c r="AD180" s="89">
        <v>0</v>
      </c>
      <c r="AE180" s="92">
        <v>0</v>
      </c>
      <c r="AF180" s="89" t="s">
        <v>76</v>
      </c>
      <c r="AG180" s="89">
        <v>25</v>
      </c>
      <c r="AH180" s="92">
        <v>12267.1893</v>
      </c>
      <c r="AI180" s="92">
        <v>7582.96</v>
      </c>
      <c r="AJ180" s="92">
        <f>IF(OR(Processos!$H180="Alienação",Processos!$H180="Concessão"),"",(N180-AI180)-(AE180+AH180))</f>
        <v>1612.2407000000003</v>
      </c>
      <c r="AK180" s="94">
        <f t="shared" si="12"/>
        <v>7.5119345981505339E-2</v>
      </c>
      <c r="AL180" s="91" t="s">
        <v>78</v>
      </c>
      <c r="AM180" s="95"/>
      <c r="AN180" s="61"/>
    </row>
    <row r="181" spans="2:40" ht="24.95" customHeight="1" x14ac:dyDescent="0.25">
      <c r="B181" s="78">
        <f t="shared" si="13"/>
        <v>173</v>
      </c>
      <c r="C181" s="79" t="s">
        <v>869</v>
      </c>
      <c r="D181" s="80" t="s">
        <v>66</v>
      </c>
      <c r="E181" s="80" t="s">
        <v>67</v>
      </c>
      <c r="F181" s="80" t="s">
        <v>874</v>
      </c>
      <c r="G181" s="80" t="s">
        <v>876</v>
      </c>
      <c r="H181" s="80" t="s">
        <v>9</v>
      </c>
      <c r="I181" s="80" t="s">
        <v>870</v>
      </c>
      <c r="J181" s="80" t="s">
        <v>206</v>
      </c>
      <c r="K181" s="90">
        <v>43767</v>
      </c>
      <c r="L181" s="91" t="s">
        <v>72</v>
      </c>
      <c r="M181" s="80" t="s">
        <v>84</v>
      </c>
      <c r="N181" s="83">
        <v>15056.59</v>
      </c>
      <c r="O181" s="80">
        <v>41</v>
      </c>
      <c r="P181" s="80">
        <v>0</v>
      </c>
      <c r="Q181" s="80" t="s">
        <v>74</v>
      </c>
      <c r="R181" s="80" t="s">
        <v>75</v>
      </c>
      <c r="S181" s="80" t="s">
        <v>74</v>
      </c>
      <c r="T181" s="80" t="s">
        <v>75</v>
      </c>
      <c r="U181" s="81">
        <v>43762</v>
      </c>
      <c r="V181" s="84">
        <v>0.35416666666666702</v>
      </c>
      <c r="W181" s="80" t="s">
        <v>74</v>
      </c>
      <c r="X181" s="80" t="s">
        <v>75</v>
      </c>
      <c r="Y181" s="80" t="s">
        <v>76</v>
      </c>
      <c r="Z181" s="80" t="s">
        <v>75</v>
      </c>
      <c r="AA181" s="173">
        <v>43768</v>
      </c>
      <c r="AB181" s="80">
        <f t="shared" ca="1" si="11"/>
        <v>6</v>
      </c>
      <c r="AC181" s="80">
        <v>30</v>
      </c>
      <c r="AD181" s="80">
        <v>4</v>
      </c>
      <c r="AE181" s="83">
        <v>577.53</v>
      </c>
      <c r="AF181" s="80" t="s">
        <v>162</v>
      </c>
      <c r="AG181" s="80">
        <v>7</v>
      </c>
      <c r="AH181" s="83">
        <v>3181.58</v>
      </c>
      <c r="AI181" s="83">
        <v>9220.98</v>
      </c>
      <c r="AJ181" s="83">
        <f>IF(OR(Processos!$H181="Alienação",Processos!$H181="Concessão"),"",(N181-AI181)-(AE181+AH181))</f>
        <v>2076.5000000000009</v>
      </c>
      <c r="AK181" s="86">
        <f t="shared" si="12"/>
        <v>0.1379130334292161</v>
      </c>
      <c r="AL181" s="82" t="s">
        <v>78</v>
      </c>
      <c r="AM181" s="85"/>
      <c r="AN181" s="61"/>
    </row>
    <row r="182" spans="2:40" ht="24.95" customHeight="1" x14ac:dyDescent="0.25">
      <c r="B182" s="78">
        <f t="shared" si="13"/>
        <v>174</v>
      </c>
      <c r="C182" s="88" t="s">
        <v>871</v>
      </c>
      <c r="D182" s="89" t="s">
        <v>66</v>
      </c>
      <c r="E182" s="89" t="s">
        <v>67</v>
      </c>
      <c r="F182" s="89" t="s">
        <v>875</v>
      </c>
      <c r="G182" s="89" t="s">
        <v>877</v>
      </c>
      <c r="H182" s="89" t="s">
        <v>12</v>
      </c>
      <c r="I182" s="89" t="s">
        <v>872</v>
      </c>
      <c r="J182" s="89" t="s">
        <v>71</v>
      </c>
      <c r="K182" s="90">
        <v>43773</v>
      </c>
      <c r="L182" s="91" t="s">
        <v>72</v>
      </c>
      <c r="M182" s="89" t="s">
        <v>139</v>
      </c>
      <c r="N182" s="92">
        <v>530112.68999999994</v>
      </c>
      <c r="O182" s="89">
        <v>31</v>
      </c>
      <c r="P182" s="89">
        <v>0</v>
      </c>
      <c r="Q182" s="89" t="s">
        <v>74</v>
      </c>
      <c r="R182" s="89" t="s">
        <v>75</v>
      </c>
      <c r="S182" s="89" t="s">
        <v>74</v>
      </c>
      <c r="T182" s="89" t="s">
        <v>75</v>
      </c>
      <c r="U182" s="90">
        <v>43760</v>
      </c>
      <c r="V182" s="93">
        <v>0.375</v>
      </c>
      <c r="W182" s="89" t="s">
        <v>74</v>
      </c>
      <c r="X182" s="89" t="s">
        <v>75</v>
      </c>
      <c r="Y182" s="89" t="s">
        <v>76</v>
      </c>
      <c r="Z182" s="89" t="s">
        <v>74</v>
      </c>
      <c r="AA182" s="174">
        <v>43770</v>
      </c>
      <c r="AB182" s="89">
        <f t="shared" ca="1" si="11"/>
        <v>10</v>
      </c>
      <c r="AC182" s="89">
        <v>21</v>
      </c>
      <c r="AD182" s="89">
        <v>5</v>
      </c>
      <c r="AE182" s="92">
        <v>54892.65</v>
      </c>
      <c r="AF182" s="89" t="s">
        <v>162</v>
      </c>
      <c r="AG182" s="89">
        <v>5</v>
      </c>
      <c r="AH182" s="92">
        <v>110609.90820000001</v>
      </c>
      <c r="AI182" s="92">
        <v>265390.48</v>
      </c>
      <c r="AJ182" s="92">
        <f>IF(OR(Processos!$H182="Alienação",Processos!$H182="Concessão"),"",(N182-AI182)-(AE182+AH182))</f>
        <v>99219.651799999963</v>
      </c>
      <c r="AK182" s="94">
        <f t="shared" si="12"/>
        <v>0.18716709422670108</v>
      </c>
      <c r="AL182" s="91" t="s">
        <v>78</v>
      </c>
      <c r="AM182" s="95"/>
      <c r="AN182" s="61"/>
    </row>
    <row r="183" spans="2:40" ht="24.95" customHeight="1" x14ac:dyDescent="0.25">
      <c r="B183" s="78">
        <f t="shared" si="13"/>
        <v>175</v>
      </c>
      <c r="C183" s="79" t="s">
        <v>878</v>
      </c>
      <c r="D183" s="80" t="s">
        <v>119</v>
      </c>
      <c r="E183" s="80" t="s">
        <v>120</v>
      </c>
      <c r="F183" s="80" t="s">
        <v>880</v>
      </c>
      <c r="G183" s="80" t="s">
        <v>76</v>
      </c>
      <c r="H183" s="80" t="s">
        <v>13</v>
      </c>
      <c r="I183" s="80" t="s">
        <v>879</v>
      </c>
      <c r="J183" s="80" t="s">
        <v>301</v>
      </c>
      <c r="K183" s="81">
        <v>43777</v>
      </c>
      <c r="L183" s="82" t="s">
        <v>171</v>
      </c>
      <c r="M183" s="80" t="s">
        <v>84</v>
      </c>
      <c r="N183" s="83">
        <v>126684530.04000001</v>
      </c>
      <c r="O183" s="80">
        <v>80</v>
      </c>
      <c r="P183" s="80">
        <v>1</v>
      </c>
      <c r="Q183" s="80" t="s">
        <v>74</v>
      </c>
      <c r="R183" s="80" t="s">
        <v>75</v>
      </c>
      <c r="S183" s="80" t="s">
        <v>74</v>
      </c>
      <c r="T183" s="80" t="s">
        <v>75</v>
      </c>
      <c r="U183" s="81">
        <v>43774</v>
      </c>
      <c r="V183" s="84">
        <v>0.35416666666666702</v>
      </c>
      <c r="W183" s="80" t="s">
        <v>74</v>
      </c>
      <c r="X183" s="80" t="s">
        <v>75</v>
      </c>
      <c r="Y183" s="80" t="s">
        <v>76</v>
      </c>
      <c r="Z183" s="80" t="s">
        <v>75</v>
      </c>
      <c r="AA183" s="173">
        <v>43775</v>
      </c>
      <c r="AB183" s="80">
        <f t="shared" ca="1" si="11"/>
        <v>1</v>
      </c>
      <c r="AC183" s="80">
        <v>80</v>
      </c>
      <c r="AD183" s="80">
        <v>0</v>
      </c>
      <c r="AE183" s="83">
        <v>0</v>
      </c>
      <c r="AF183" s="80" t="s">
        <v>76</v>
      </c>
      <c r="AG183" s="80">
        <v>0</v>
      </c>
      <c r="AH183" s="83">
        <v>0</v>
      </c>
      <c r="AI183" s="83">
        <v>120105518.91</v>
      </c>
      <c r="AJ183" s="83">
        <f>IF(OR(Processos!$H183="Alienação",Processos!$H183="Concessão"),"",(N183-AI183)-(AE183+AH183))</f>
        <v>6579011.1300000101</v>
      </c>
      <c r="AK183" s="86">
        <f t="shared" si="12"/>
        <v>5.1932237724075063E-2</v>
      </c>
      <c r="AL183" s="82" t="s">
        <v>78</v>
      </c>
      <c r="AM183" s="85"/>
      <c r="AN183" s="61"/>
    </row>
    <row r="184" spans="2:40" ht="24.95" customHeight="1" x14ac:dyDescent="0.25">
      <c r="B184" s="78">
        <f t="shared" si="13"/>
        <v>176</v>
      </c>
      <c r="C184" s="213" t="s">
        <v>743</v>
      </c>
      <c r="D184" s="206" t="s">
        <v>327</v>
      </c>
      <c r="E184" s="206" t="s">
        <v>328</v>
      </c>
      <c r="F184" s="206" t="s">
        <v>212</v>
      </c>
      <c r="G184" s="206" t="s">
        <v>76</v>
      </c>
      <c r="H184" s="206" t="s">
        <v>10</v>
      </c>
      <c r="I184" s="206" t="s">
        <v>744</v>
      </c>
      <c r="J184" s="206" t="s">
        <v>325</v>
      </c>
      <c r="K184" s="214">
        <v>43770</v>
      </c>
      <c r="L184" s="215" t="s">
        <v>400</v>
      </c>
      <c r="M184" s="206" t="s">
        <v>84</v>
      </c>
      <c r="N184" s="207">
        <v>5570703.21</v>
      </c>
      <c r="O184" s="206">
        <v>1</v>
      </c>
      <c r="P184" s="206">
        <v>0</v>
      </c>
      <c r="Q184" s="206" t="s">
        <v>74</v>
      </c>
      <c r="R184" s="206" t="s">
        <v>75</v>
      </c>
      <c r="S184" s="206" t="s">
        <v>74</v>
      </c>
      <c r="T184" s="206" t="s">
        <v>75</v>
      </c>
      <c r="U184" s="214">
        <v>43768</v>
      </c>
      <c r="V184" s="216">
        <v>0.35416666666666702</v>
      </c>
      <c r="W184" s="206" t="s">
        <v>74</v>
      </c>
      <c r="X184" s="206" t="s">
        <v>75</v>
      </c>
      <c r="Y184" s="206" t="s">
        <v>76</v>
      </c>
      <c r="Z184" s="206" t="s">
        <v>75</v>
      </c>
      <c r="AA184" s="217"/>
      <c r="AB184" s="206">
        <f ca="1">IF(U184="","",IF(AA184="",TODAY()-U184,IF(AA184-U184,AA184-U184,0)))</f>
        <v>176</v>
      </c>
      <c r="AC184" s="206">
        <v>1</v>
      </c>
      <c r="AD184" s="206">
        <v>0</v>
      </c>
      <c r="AE184" s="207">
        <v>0</v>
      </c>
      <c r="AF184" s="206" t="s">
        <v>76</v>
      </c>
      <c r="AG184" s="206">
        <v>0</v>
      </c>
      <c r="AH184" s="207">
        <v>0</v>
      </c>
      <c r="AI184" s="207">
        <v>3944442.2511999998</v>
      </c>
      <c r="AJ184" s="207">
        <f>IF(OR(Processos!$H184="Alienação",Processos!$H184="Concessão"),"",(N184-AI184)-(AE184+AH184))</f>
        <v>1626260.9588000001</v>
      </c>
      <c r="AK184" s="218">
        <f>IF(ISERROR((AJ184*100)/N184/100),"",(AJ184*100)/N184/100)</f>
        <v>0.2919310000002675</v>
      </c>
      <c r="AL184" s="215" t="s">
        <v>78</v>
      </c>
      <c r="AM184" s="219"/>
      <c r="AN184" s="61"/>
    </row>
    <row r="185" spans="2:40" ht="24.95" customHeight="1" x14ac:dyDescent="0.25">
      <c r="B185" s="78">
        <f t="shared" si="13"/>
        <v>177</v>
      </c>
      <c r="C185" s="79" t="s">
        <v>882</v>
      </c>
      <c r="D185" s="80" t="s">
        <v>66</v>
      </c>
      <c r="E185" s="80" t="s">
        <v>67</v>
      </c>
      <c r="F185" s="80" t="s">
        <v>884</v>
      </c>
      <c r="G185" s="80" t="s">
        <v>887</v>
      </c>
      <c r="H185" s="80" t="s">
        <v>13</v>
      </c>
      <c r="I185" s="80" t="s">
        <v>883</v>
      </c>
      <c r="J185" s="80" t="s">
        <v>438</v>
      </c>
      <c r="K185" s="81">
        <v>43844</v>
      </c>
      <c r="L185" s="82" t="s">
        <v>6</v>
      </c>
      <c r="M185" s="80" t="s">
        <v>265</v>
      </c>
      <c r="N185" s="83">
        <v>545804.4</v>
      </c>
      <c r="O185" s="80">
        <v>1</v>
      </c>
      <c r="P185" s="80">
        <v>0</v>
      </c>
      <c r="Q185" s="80" t="s">
        <v>74</v>
      </c>
      <c r="R185" s="80" t="s">
        <v>75</v>
      </c>
      <c r="S185" s="80" t="s">
        <v>74</v>
      </c>
      <c r="T185" s="80" t="s">
        <v>75</v>
      </c>
      <c r="U185" s="81">
        <v>43844</v>
      </c>
      <c r="V185" s="84">
        <v>0.375</v>
      </c>
      <c r="W185" s="80"/>
      <c r="X185" s="80"/>
      <c r="Y185" s="80"/>
      <c r="Z185" s="80"/>
      <c r="AA185" s="173"/>
      <c r="AB185" s="80">
        <f t="shared" ca="1" si="11"/>
        <v>100</v>
      </c>
      <c r="AC185" s="80"/>
      <c r="AD185" s="80"/>
      <c r="AE185" s="83"/>
      <c r="AF185" s="80"/>
      <c r="AG185" s="80"/>
      <c r="AH185" s="83"/>
      <c r="AI185" s="83"/>
      <c r="AJ185" s="83">
        <f>IF(OR(Processos!$H185="Alienação",Processos!$H185="Concessão"),"",(N185-AI185)-(AE185+AH185))</f>
        <v>545804.4</v>
      </c>
      <c r="AK185" s="86">
        <f t="shared" si="12"/>
        <v>1</v>
      </c>
      <c r="AL185" s="82" t="s">
        <v>399</v>
      </c>
      <c r="AM185" s="85" t="s">
        <v>1073</v>
      </c>
      <c r="AN185" s="61"/>
    </row>
    <row r="186" spans="2:40" ht="24.95" customHeight="1" x14ac:dyDescent="0.25">
      <c r="B186" s="78">
        <f t="shared" si="13"/>
        <v>178</v>
      </c>
      <c r="C186" s="88" t="s">
        <v>885</v>
      </c>
      <c r="D186" s="89" t="s">
        <v>327</v>
      </c>
      <c r="E186" s="89" t="s">
        <v>328</v>
      </c>
      <c r="F186" s="89" t="s">
        <v>228</v>
      </c>
      <c r="G186" s="89" t="s">
        <v>76</v>
      </c>
      <c r="H186" s="89" t="s">
        <v>10</v>
      </c>
      <c r="I186" s="89" t="s">
        <v>886</v>
      </c>
      <c r="J186" s="89" t="s">
        <v>325</v>
      </c>
      <c r="K186" s="90">
        <v>43809</v>
      </c>
      <c r="L186" s="91" t="s">
        <v>1074</v>
      </c>
      <c r="M186" s="89" t="s">
        <v>84</v>
      </c>
      <c r="N186" s="92">
        <v>41437.14</v>
      </c>
      <c r="O186" s="89">
        <v>1</v>
      </c>
      <c r="P186" s="89">
        <v>0</v>
      </c>
      <c r="Q186" s="89"/>
      <c r="R186" s="89"/>
      <c r="S186" s="89"/>
      <c r="T186" s="89"/>
      <c r="U186" s="90">
        <v>43803</v>
      </c>
      <c r="V186" s="93">
        <v>0.35416666666666702</v>
      </c>
      <c r="W186" s="89"/>
      <c r="X186" s="89"/>
      <c r="Y186" s="89"/>
      <c r="Z186" s="89"/>
      <c r="AA186" s="174">
        <v>43805</v>
      </c>
      <c r="AB186" s="89">
        <f t="shared" ca="1" si="11"/>
        <v>2</v>
      </c>
      <c r="AC186" s="89">
        <v>0</v>
      </c>
      <c r="AD186" s="89">
        <v>0</v>
      </c>
      <c r="AE186" s="92">
        <v>0</v>
      </c>
      <c r="AF186" s="89" t="s">
        <v>76</v>
      </c>
      <c r="AG186" s="89">
        <v>1</v>
      </c>
      <c r="AH186" s="92">
        <v>41437.14</v>
      </c>
      <c r="AI186" s="92"/>
      <c r="AJ186" s="92">
        <f>IF(OR(Processos!$H186="Alienação",Processos!$H186="Concessão"),"",(N186-AI186)-(AE186+AH186))</f>
        <v>0</v>
      </c>
      <c r="AK186" s="94">
        <f t="shared" si="12"/>
        <v>0</v>
      </c>
      <c r="AL186" s="91" t="s">
        <v>219</v>
      </c>
      <c r="AM186" s="95"/>
      <c r="AN186" s="61"/>
    </row>
    <row r="187" spans="2:40" ht="24.95" customHeight="1" x14ac:dyDescent="0.25">
      <c r="B187" s="78">
        <f t="shared" si="13"/>
        <v>179</v>
      </c>
      <c r="C187" s="79" t="s">
        <v>888</v>
      </c>
      <c r="D187" s="80" t="s">
        <v>66</v>
      </c>
      <c r="E187" s="80" t="s">
        <v>67</v>
      </c>
      <c r="F187" s="80" t="s">
        <v>898</v>
      </c>
      <c r="G187" s="80" t="s">
        <v>904</v>
      </c>
      <c r="H187" s="80" t="s">
        <v>9</v>
      </c>
      <c r="I187" s="195" t="s">
        <v>893</v>
      </c>
      <c r="J187" s="80" t="s">
        <v>244</v>
      </c>
      <c r="K187" s="81">
        <v>43787</v>
      </c>
      <c r="L187" s="82" t="s">
        <v>72</v>
      </c>
      <c r="M187" s="80" t="s">
        <v>235</v>
      </c>
      <c r="N187" s="83">
        <v>430521.96</v>
      </c>
      <c r="O187" s="80">
        <v>45</v>
      </c>
      <c r="P187" s="80">
        <v>0</v>
      </c>
      <c r="Q187" s="80" t="s">
        <v>74</v>
      </c>
      <c r="R187" s="80" t="s">
        <v>75</v>
      </c>
      <c r="S187" s="80" t="s">
        <v>74</v>
      </c>
      <c r="T187" s="80" t="s">
        <v>75</v>
      </c>
      <c r="U187" s="81">
        <v>43773</v>
      </c>
      <c r="V187" s="84">
        <v>0.375</v>
      </c>
      <c r="W187" s="80" t="s">
        <v>74</v>
      </c>
      <c r="X187" s="80" t="s">
        <v>75</v>
      </c>
      <c r="Y187" s="80" t="s">
        <v>75</v>
      </c>
      <c r="Z187" s="80" t="s">
        <v>74</v>
      </c>
      <c r="AA187" s="173">
        <v>43782</v>
      </c>
      <c r="AB187" s="80">
        <f t="shared" ca="1" si="11"/>
        <v>9</v>
      </c>
      <c r="AC187" s="80">
        <v>36</v>
      </c>
      <c r="AD187" s="80">
        <v>0</v>
      </c>
      <c r="AE187" s="83">
        <v>0</v>
      </c>
      <c r="AF187" s="80" t="s">
        <v>76</v>
      </c>
      <c r="AG187" s="80">
        <v>9</v>
      </c>
      <c r="AH187" s="83">
        <v>6652.75</v>
      </c>
      <c r="AI187" s="83">
        <v>342083.51</v>
      </c>
      <c r="AJ187" s="83">
        <f>IF(OR(Processos!$H187="Alienação",Processos!$H187="Concessão"),"",(N187-AI187)-(AE187+AH187))</f>
        <v>81785.700000000012</v>
      </c>
      <c r="AK187" s="86">
        <f t="shared" si="12"/>
        <v>0.18996870682276001</v>
      </c>
      <c r="AL187" s="82" t="s">
        <v>78</v>
      </c>
      <c r="AM187" s="85"/>
      <c r="AN187" s="61"/>
    </row>
    <row r="188" spans="2:40" ht="24.95" customHeight="1" x14ac:dyDescent="0.25">
      <c r="B188" s="78">
        <f t="shared" si="13"/>
        <v>180</v>
      </c>
      <c r="C188" s="88" t="s">
        <v>889</v>
      </c>
      <c r="D188" s="89" t="s">
        <v>66</v>
      </c>
      <c r="E188" s="89" t="s">
        <v>67</v>
      </c>
      <c r="F188" s="89" t="s">
        <v>899</v>
      </c>
      <c r="G188" s="89" t="s">
        <v>905</v>
      </c>
      <c r="H188" s="89" t="s">
        <v>9</v>
      </c>
      <c r="I188" s="89" t="s">
        <v>894</v>
      </c>
      <c r="J188" s="89" t="s">
        <v>244</v>
      </c>
      <c r="K188" s="90">
        <v>43782</v>
      </c>
      <c r="L188" s="91" t="s">
        <v>72</v>
      </c>
      <c r="M188" s="89" t="s">
        <v>235</v>
      </c>
      <c r="N188" s="92">
        <v>24146.66</v>
      </c>
      <c r="O188" s="89">
        <v>39</v>
      </c>
      <c r="P188" s="89">
        <v>0</v>
      </c>
      <c r="Q188" s="89" t="s">
        <v>74</v>
      </c>
      <c r="R188" s="89" t="s">
        <v>75</v>
      </c>
      <c r="S188" s="89" t="s">
        <v>74</v>
      </c>
      <c r="T188" s="89" t="s">
        <v>75</v>
      </c>
      <c r="U188" s="90">
        <v>43775</v>
      </c>
      <c r="V188" s="93">
        <v>0.375</v>
      </c>
      <c r="W188" s="89" t="s">
        <v>74</v>
      </c>
      <c r="X188" s="89" t="s">
        <v>75</v>
      </c>
      <c r="Y188" s="89" t="s">
        <v>75</v>
      </c>
      <c r="Z188" s="89" t="s">
        <v>74</v>
      </c>
      <c r="AA188" s="174">
        <v>43781</v>
      </c>
      <c r="AB188" s="89">
        <f t="shared" ca="1" si="11"/>
        <v>6</v>
      </c>
      <c r="AC188" s="89">
        <v>5</v>
      </c>
      <c r="AD188" s="89">
        <v>0</v>
      </c>
      <c r="AE188" s="92">
        <v>0</v>
      </c>
      <c r="AF188" s="89" t="s">
        <v>76</v>
      </c>
      <c r="AG188" s="89">
        <v>34</v>
      </c>
      <c r="AH188" s="92">
        <v>13174.26</v>
      </c>
      <c r="AI188" s="92">
        <v>9710.1779999999999</v>
      </c>
      <c r="AJ188" s="92">
        <f>IF(OR(Processos!$H188="Alienação",Processos!$H188="Concessão"),"",(N188-AI188)-(AE188+AH188))</f>
        <v>1262.2219999999998</v>
      </c>
      <c r="AK188" s="94">
        <f t="shared" si="12"/>
        <v>5.2273150820858864E-2</v>
      </c>
      <c r="AL188" s="91" t="s">
        <v>78</v>
      </c>
      <c r="AM188" s="95"/>
      <c r="AN188" s="61"/>
    </row>
    <row r="189" spans="2:40" ht="24.95" customHeight="1" x14ac:dyDescent="0.25">
      <c r="B189" s="78">
        <f t="shared" si="13"/>
        <v>181</v>
      </c>
      <c r="C189" s="79" t="s">
        <v>890</v>
      </c>
      <c r="D189" s="80" t="s">
        <v>66</v>
      </c>
      <c r="E189" s="80" t="s">
        <v>67</v>
      </c>
      <c r="F189" s="80" t="s">
        <v>906</v>
      </c>
      <c r="G189" s="80" t="s">
        <v>478</v>
      </c>
      <c r="H189" s="80" t="s">
        <v>9</v>
      </c>
      <c r="I189" s="80" t="s">
        <v>895</v>
      </c>
      <c r="J189" s="80" t="s">
        <v>244</v>
      </c>
      <c r="K189" s="81">
        <v>43794</v>
      </c>
      <c r="L189" s="82" t="s">
        <v>72</v>
      </c>
      <c r="M189" s="80" t="s">
        <v>235</v>
      </c>
      <c r="N189" s="83">
        <v>286553.21000000002</v>
      </c>
      <c r="O189" s="80">
        <v>51</v>
      </c>
      <c r="P189" s="80">
        <v>0</v>
      </c>
      <c r="Q189" s="80" t="s">
        <v>74</v>
      </c>
      <c r="R189" s="80" t="s">
        <v>75</v>
      </c>
      <c r="S189" s="80" t="s">
        <v>74</v>
      </c>
      <c r="T189" s="80" t="s">
        <v>75</v>
      </c>
      <c r="U189" s="81">
        <v>43777</v>
      </c>
      <c r="V189" s="84">
        <v>0.375</v>
      </c>
      <c r="W189" s="80" t="s">
        <v>74</v>
      </c>
      <c r="X189" s="80" t="s">
        <v>75</v>
      </c>
      <c r="Y189" s="80" t="s">
        <v>75</v>
      </c>
      <c r="Z189" s="80" t="s">
        <v>74</v>
      </c>
      <c r="AA189" s="173">
        <v>43791</v>
      </c>
      <c r="AB189" s="80">
        <f t="shared" ca="1" si="11"/>
        <v>14</v>
      </c>
      <c r="AC189" s="80">
        <v>35</v>
      </c>
      <c r="AD189" s="80">
        <v>0</v>
      </c>
      <c r="AE189" s="83">
        <v>0</v>
      </c>
      <c r="AF189" s="80" t="s">
        <v>76</v>
      </c>
      <c r="AG189" s="80">
        <v>16</v>
      </c>
      <c r="AH189" s="83">
        <v>5420.06</v>
      </c>
      <c r="AI189" s="83">
        <v>221493.52</v>
      </c>
      <c r="AJ189" s="83">
        <f>IF(OR(Processos!$H189="Alienação",Processos!$H189="Concessão"),"",(N189-AI189)-(AE189+AH189))</f>
        <v>59639.630000000034</v>
      </c>
      <c r="AK189" s="86">
        <f t="shared" si="12"/>
        <v>0.20812759347557136</v>
      </c>
      <c r="AL189" s="82" t="s">
        <v>78</v>
      </c>
      <c r="AM189" s="85"/>
      <c r="AN189" s="61"/>
    </row>
    <row r="190" spans="2:40" ht="24.95" customHeight="1" x14ac:dyDescent="0.25">
      <c r="B190" s="78">
        <f t="shared" si="13"/>
        <v>182</v>
      </c>
      <c r="C190" s="88" t="s">
        <v>891</v>
      </c>
      <c r="D190" s="89" t="s">
        <v>66</v>
      </c>
      <c r="E190" s="89" t="s">
        <v>67</v>
      </c>
      <c r="F190" s="89" t="s">
        <v>907</v>
      </c>
      <c r="G190" s="89" t="s">
        <v>481</v>
      </c>
      <c r="H190" s="89" t="s">
        <v>9</v>
      </c>
      <c r="I190" s="89" t="s">
        <v>896</v>
      </c>
      <c r="J190" s="89" t="s">
        <v>244</v>
      </c>
      <c r="K190" s="90">
        <v>43798</v>
      </c>
      <c r="L190" s="91" t="s">
        <v>72</v>
      </c>
      <c r="M190" s="89" t="s">
        <v>73</v>
      </c>
      <c r="N190" s="92">
        <v>35478.36</v>
      </c>
      <c r="O190" s="89">
        <v>37</v>
      </c>
      <c r="P190" s="89">
        <v>0</v>
      </c>
      <c r="Q190" s="89" t="s">
        <v>74</v>
      </c>
      <c r="R190" s="89" t="s">
        <v>75</v>
      </c>
      <c r="S190" s="89" t="s">
        <v>74</v>
      </c>
      <c r="T190" s="89" t="s">
        <v>75</v>
      </c>
      <c r="U190" s="90">
        <v>43775</v>
      </c>
      <c r="V190" s="93">
        <v>0.35416666666666702</v>
      </c>
      <c r="W190" s="89" t="s">
        <v>74</v>
      </c>
      <c r="X190" s="89" t="s">
        <v>75</v>
      </c>
      <c r="Y190" s="89"/>
      <c r="Z190" s="89" t="s">
        <v>74</v>
      </c>
      <c r="AA190" s="174">
        <v>43796</v>
      </c>
      <c r="AB190" s="89">
        <f t="shared" ca="1" si="11"/>
        <v>21</v>
      </c>
      <c r="AC190" s="89">
        <v>26</v>
      </c>
      <c r="AD190" s="89">
        <v>4</v>
      </c>
      <c r="AE190" s="92">
        <v>1275.47</v>
      </c>
      <c r="AF190" s="210" t="s">
        <v>162</v>
      </c>
      <c r="AG190" s="89">
        <v>7</v>
      </c>
      <c r="AH190" s="92">
        <v>5247.4</v>
      </c>
      <c r="AI190" s="92">
        <v>24129.386399999999</v>
      </c>
      <c r="AJ190" s="92">
        <f>IF(OR(Processos!$H190="Alienação",Processos!$H190="Concessão"),"",(N190-AI190)-(AE190+AH190))</f>
        <v>4826.1036000000013</v>
      </c>
      <c r="AK190" s="94">
        <f t="shared" si="12"/>
        <v>0.13602950079992426</v>
      </c>
      <c r="AL190" s="91" t="s">
        <v>78</v>
      </c>
      <c r="AM190" s="95"/>
      <c r="AN190" s="61"/>
    </row>
    <row r="191" spans="2:40" ht="24.95" customHeight="1" x14ac:dyDescent="0.25">
      <c r="B191" s="78">
        <f t="shared" si="13"/>
        <v>183</v>
      </c>
      <c r="C191" s="79" t="s">
        <v>892</v>
      </c>
      <c r="D191" s="80" t="s">
        <v>66</v>
      </c>
      <c r="E191" s="80" t="s">
        <v>67</v>
      </c>
      <c r="F191" s="80" t="s">
        <v>908</v>
      </c>
      <c r="G191" s="80" t="s">
        <v>911</v>
      </c>
      <c r="H191" s="80" t="s">
        <v>9</v>
      </c>
      <c r="I191" s="80" t="s">
        <v>897</v>
      </c>
      <c r="J191" s="80" t="s">
        <v>206</v>
      </c>
      <c r="K191" s="90">
        <v>43788</v>
      </c>
      <c r="L191" s="91" t="s">
        <v>72</v>
      </c>
      <c r="M191" s="80" t="s">
        <v>73</v>
      </c>
      <c r="N191" s="83">
        <v>80829.440000000002</v>
      </c>
      <c r="O191" s="80">
        <v>45</v>
      </c>
      <c r="P191" s="80">
        <v>0</v>
      </c>
      <c r="Q191" s="80" t="s">
        <v>74</v>
      </c>
      <c r="R191" s="80" t="s">
        <v>75</v>
      </c>
      <c r="S191" s="80" t="s">
        <v>74</v>
      </c>
      <c r="T191" s="80" t="s">
        <v>75</v>
      </c>
      <c r="U191" s="81">
        <v>43776</v>
      </c>
      <c r="V191" s="84">
        <v>0.35416666666666702</v>
      </c>
      <c r="W191" s="80" t="s">
        <v>74</v>
      </c>
      <c r="X191" s="80" t="s">
        <v>75</v>
      </c>
      <c r="Y191" s="80"/>
      <c r="Z191" s="80" t="s">
        <v>74</v>
      </c>
      <c r="AA191" s="173">
        <v>43791</v>
      </c>
      <c r="AB191" s="80">
        <f t="shared" ca="1" si="11"/>
        <v>15</v>
      </c>
      <c r="AC191" s="80">
        <v>14</v>
      </c>
      <c r="AD191" s="80">
        <v>3</v>
      </c>
      <c r="AE191" s="83">
        <v>9075.26</v>
      </c>
      <c r="AF191" s="80" t="s">
        <v>1043</v>
      </c>
      <c r="AG191" s="80">
        <v>28</v>
      </c>
      <c r="AH191" s="83">
        <v>14333.8</v>
      </c>
      <c r="AI191" s="83">
        <v>51144.324999999997</v>
      </c>
      <c r="AJ191" s="83">
        <f>IF(OR(Processos!$H191="Alienação",Processos!$H191="Concessão"),"",(N191-AI191)-(AE191+AH191))</f>
        <v>6276.0550000000076</v>
      </c>
      <c r="AK191" s="86">
        <f t="shared" si="12"/>
        <v>7.7645657324855982E-2</v>
      </c>
      <c r="AL191" s="82" t="s">
        <v>78</v>
      </c>
      <c r="AM191" s="85"/>
      <c r="AN191" s="61"/>
    </row>
    <row r="192" spans="2:40" ht="24.95" customHeight="1" x14ac:dyDescent="0.25">
      <c r="B192" s="78">
        <f t="shared" si="13"/>
        <v>184</v>
      </c>
      <c r="C192" s="88" t="s">
        <v>900</v>
      </c>
      <c r="D192" s="89" t="s">
        <v>66</v>
      </c>
      <c r="E192" s="89" t="s">
        <v>67</v>
      </c>
      <c r="F192" s="89" t="s">
        <v>909</v>
      </c>
      <c r="G192" s="89" t="s">
        <v>912</v>
      </c>
      <c r="H192" s="89" t="s">
        <v>12</v>
      </c>
      <c r="I192" s="89" t="s">
        <v>901</v>
      </c>
      <c r="J192" s="89" t="s">
        <v>244</v>
      </c>
      <c r="K192" s="90">
        <v>43801</v>
      </c>
      <c r="L192" s="91" t="s">
        <v>72</v>
      </c>
      <c r="M192" s="89" t="s">
        <v>73</v>
      </c>
      <c r="N192" s="92">
        <v>651193.74</v>
      </c>
      <c r="O192" s="89">
        <v>26</v>
      </c>
      <c r="P192" s="89">
        <v>0</v>
      </c>
      <c r="Q192" s="89" t="s">
        <v>85</v>
      </c>
      <c r="R192" s="89" t="s">
        <v>74</v>
      </c>
      <c r="S192" s="89" t="s">
        <v>74</v>
      </c>
      <c r="T192" s="89" t="s">
        <v>74</v>
      </c>
      <c r="U192" s="90">
        <v>43774</v>
      </c>
      <c r="V192" s="93">
        <v>0.35416666666666702</v>
      </c>
      <c r="W192" s="89" t="s">
        <v>74</v>
      </c>
      <c r="X192" s="89" t="s">
        <v>75</v>
      </c>
      <c r="Y192" s="89"/>
      <c r="Z192" s="89" t="s">
        <v>74</v>
      </c>
      <c r="AA192" s="174"/>
      <c r="AB192" s="89">
        <f t="shared" ca="1" si="11"/>
        <v>170</v>
      </c>
      <c r="AC192" s="89">
        <v>21</v>
      </c>
      <c r="AD192" s="89">
        <v>5</v>
      </c>
      <c r="AE192" s="92">
        <v>38685.919999999998</v>
      </c>
      <c r="AF192" s="89" t="s">
        <v>1053</v>
      </c>
      <c r="AG192" s="89">
        <v>0</v>
      </c>
      <c r="AH192" s="92">
        <v>0</v>
      </c>
      <c r="AI192" s="92">
        <v>549195.91</v>
      </c>
      <c r="AJ192" s="92">
        <f>IF(OR(Processos!$H192="Alienação",Processos!$H192="Concessão"),"",(N192-AI192)-(AE192+AH192))</f>
        <v>63311.90999999996</v>
      </c>
      <c r="AK192" s="94">
        <f t="shared" si="12"/>
        <v>9.7224383637348796E-2</v>
      </c>
      <c r="AL192" s="91" t="s">
        <v>78</v>
      </c>
      <c r="AM192" s="95"/>
      <c r="AN192" s="61"/>
    </row>
    <row r="193" spans="2:40" ht="24.95" customHeight="1" x14ac:dyDescent="0.25">
      <c r="B193" s="78">
        <f t="shared" si="13"/>
        <v>185</v>
      </c>
      <c r="C193" s="79" t="s">
        <v>902</v>
      </c>
      <c r="D193" s="80" t="s">
        <v>66</v>
      </c>
      <c r="E193" s="80" t="s">
        <v>67</v>
      </c>
      <c r="F193" s="80" t="s">
        <v>910</v>
      </c>
      <c r="G193" s="80" t="s">
        <v>913</v>
      </c>
      <c r="H193" s="80" t="s">
        <v>12</v>
      </c>
      <c r="I193" s="195" t="s">
        <v>903</v>
      </c>
      <c r="J193" s="80" t="s">
        <v>301</v>
      </c>
      <c r="K193" s="90">
        <v>43798</v>
      </c>
      <c r="L193" s="91" t="s">
        <v>72</v>
      </c>
      <c r="M193" s="80" t="s">
        <v>265</v>
      </c>
      <c r="N193" s="83">
        <v>761521.33</v>
      </c>
      <c r="O193" s="80">
        <v>22</v>
      </c>
      <c r="P193" s="80">
        <v>11</v>
      </c>
      <c r="Q193" s="80" t="s">
        <v>74</v>
      </c>
      <c r="R193" s="80" t="s">
        <v>75</v>
      </c>
      <c r="S193" s="80" t="s">
        <v>74</v>
      </c>
      <c r="T193" s="80" t="s">
        <v>74</v>
      </c>
      <c r="U193" s="81">
        <v>43780</v>
      </c>
      <c r="V193" s="84">
        <v>0.375</v>
      </c>
      <c r="W193" s="80" t="s">
        <v>74</v>
      </c>
      <c r="X193" s="80" t="s">
        <v>75</v>
      </c>
      <c r="Y193" s="80" t="s">
        <v>75</v>
      </c>
      <c r="Z193" s="80" t="s">
        <v>85</v>
      </c>
      <c r="AA193" s="173">
        <v>43795</v>
      </c>
      <c r="AB193" s="80">
        <f t="shared" ca="1" si="11"/>
        <v>15</v>
      </c>
      <c r="AC193" s="80">
        <v>12</v>
      </c>
      <c r="AD193" s="80">
        <v>2</v>
      </c>
      <c r="AE193" s="83">
        <v>47405.25</v>
      </c>
      <c r="AF193" s="80" t="s">
        <v>1054</v>
      </c>
      <c r="AG193" s="80">
        <v>8</v>
      </c>
      <c r="AH193" s="83">
        <v>203936.9504</v>
      </c>
      <c r="AI193" s="83">
        <v>431392.09139999998</v>
      </c>
      <c r="AJ193" s="83">
        <f>IF(OR(Processos!$H193="Alienação",Processos!$H193="Concessão"),"",(N193-AI193)-(AE193+AH193))</f>
        <v>78787.038199999981</v>
      </c>
      <c r="AK193" s="86">
        <f t="shared" si="12"/>
        <v>0.10346005436249564</v>
      </c>
      <c r="AL193" s="82" t="s">
        <v>78</v>
      </c>
      <c r="AM193" s="85"/>
      <c r="AN193" s="61"/>
    </row>
    <row r="194" spans="2:40" ht="24.95" customHeight="1" x14ac:dyDescent="0.25">
      <c r="B194" s="78">
        <f t="shared" si="13"/>
        <v>186</v>
      </c>
      <c r="C194" s="88" t="s">
        <v>914</v>
      </c>
      <c r="D194" s="89" t="s">
        <v>66</v>
      </c>
      <c r="E194" s="89" t="s">
        <v>67</v>
      </c>
      <c r="F194" s="89" t="s">
        <v>920</v>
      </c>
      <c r="G194" s="89" t="s">
        <v>490</v>
      </c>
      <c r="H194" s="89" t="s">
        <v>9</v>
      </c>
      <c r="I194" s="89" t="s">
        <v>915</v>
      </c>
      <c r="J194" s="89" t="s">
        <v>244</v>
      </c>
      <c r="K194" s="90">
        <v>43802</v>
      </c>
      <c r="L194" s="91" t="s">
        <v>72</v>
      </c>
      <c r="M194" s="89" t="s">
        <v>265</v>
      </c>
      <c r="N194" s="92">
        <v>108176.51</v>
      </c>
      <c r="O194" s="89">
        <v>43</v>
      </c>
      <c r="P194" s="89">
        <v>0</v>
      </c>
      <c r="Q194" s="89" t="s">
        <v>74</v>
      </c>
      <c r="R194" s="89" t="s">
        <v>75</v>
      </c>
      <c r="S194" s="89" t="s">
        <v>74</v>
      </c>
      <c r="T194" s="89" t="s">
        <v>74</v>
      </c>
      <c r="U194" s="90">
        <v>43781</v>
      </c>
      <c r="V194" s="93">
        <v>0.375</v>
      </c>
      <c r="W194" s="89" t="s">
        <v>74</v>
      </c>
      <c r="X194" s="89" t="s">
        <v>75</v>
      </c>
      <c r="Y194" s="89" t="s">
        <v>75</v>
      </c>
      <c r="Z194" s="89" t="s">
        <v>74</v>
      </c>
      <c r="AA194" s="174">
        <v>43801</v>
      </c>
      <c r="AB194" s="89">
        <f t="shared" ca="1" si="11"/>
        <v>20</v>
      </c>
      <c r="AC194" s="89">
        <v>35</v>
      </c>
      <c r="AD194" s="89">
        <v>8</v>
      </c>
      <c r="AE194" s="92">
        <v>12065.84</v>
      </c>
      <c r="AF194" s="89" t="s">
        <v>1058</v>
      </c>
      <c r="AG194" s="89">
        <v>0</v>
      </c>
      <c r="AH194" s="92">
        <v>0</v>
      </c>
      <c r="AI194" s="92">
        <v>43541.94</v>
      </c>
      <c r="AJ194" s="92">
        <f>IF(OR(Processos!$H194="Alienação",Processos!$H194="Concessão"),"",(N194-AI194)-(AE194+AH194))</f>
        <v>52568.729999999996</v>
      </c>
      <c r="AK194" s="94">
        <f t="shared" si="12"/>
        <v>0.48595328135470445</v>
      </c>
      <c r="AL194" s="91" t="s">
        <v>78</v>
      </c>
      <c r="AM194" s="85"/>
      <c r="AN194" s="61"/>
    </row>
    <row r="195" spans="2:40" ht="24.95" customHeight="1" x14ac:dyDescent="0.25">
      <c r="B195" s="78">
        <f t="shared" si="13"/>
        <v>187</v>
      </c>
      <c r="C195" s="79" t="s">
        <v>917</v>
      </c>
      <c r="D195" s="80" t="s">
        <v>66</v>
      </c>
      <c r="E195" s="80" t="s">
        <v>67</v>
      </c>
      <c r="F195" s="80" t="s">
        <v>921</v>
      </c>
      <c r="G195" s="80" t="s">
        <v>491</v>
      </c>
      <c r="H195" s="80" t="s">
        <v>9</v>
      </c>
      <c r="I195" s="80" t="s">
        <v>916</v>
      </c>
      <c r="J195" s="80" t="s">
        <v>151</v>
      </c>
      <c r="K195" s="90">
        <v>43794</v>
      </c>
      <c r="L195" s="91" t="s">
        <v>72</v>
      </c>
      <c r="M195" s="80" t="s">
        <v>152</v>
      </c>
      <c r="N195" s="83">
        <v>25676.03</v>
      </c>
      <c r="O195" s="80">
        <v>41</v>
      </c>
      <c r="P195" s="80">
        <v>0</v>
      </c>
      <c r="Q195" s="206" t="s">
        <v>74</v>
      </c>
      <c r="R195" s="206" t="s">
        <v>75</v>
      </c>
      <c r="S195" s="206" t="s">
        <v>74</v>
      </c>
      <c r="T195" s="206" t="s">
        <v>75</v>
      </c>
      <c r="U195" s="81">
        <v>43781</v>
      </c>
      <c r="V195" s="84">
        <v>0.59375</v>
      </c>
      <c r="W195" s="206" t="s">
        <v>74</v>
      </c>
      <c r="X195" s="206" t="s">
        <v>75</v>
      </c>
      <c r="Y195" s="206" t="s">
        <v>75</v>
      </c>
      <c r="Z195" s="206" t="s">
        <v>74</v>
      </c>
      <c r="AA195" s="173">
        <v>43791</v>
      </c>
      <c r="AB195" s="80">
        <f t="shared" ref="AB195:AB257" ca="1" si="14">IF(U195="","",IF(AA195="",TODAY()-U195,IF(AA195-U195,AA195-U195,0)))</f>
        <v>10</v>
      </c>
      <c r="AC195" s="206">
        <v>41</v>
      </c>
      <c r="AD195" s="206">
        <v>0</v>
      </c>
      <c r="AE195" s="207">
        <v>0</v>
      </c>
      <c r="AF195" s="206" t="s">
        <v>76</v>
      </c>
      <c r="AG195" s="206">
        <v>0</v>
      </c>
      <c r="AH195" s="207">
        <v>0</v>
      </c>
      <c r="AI195" s="83">
        <v>24574.34</v>
      </c>
      <c r="AJ195" s="83">
        <f>IF(OR(Processos!$H195="Alienação",Processos!$H195="Concessão"),"",(N195-AI195)-(AE195+AH195))</f>
        <v>1101.6899999999987</v>
      </c>
      <c r="AK195" s="86">
        <f t="shared" ref="AK195:AK257" si="15">IF(ISERROR((AJ195*100)/N195/100),"",(AJ195*100)/N195/100)</f>
        <v>4.290733419457754E-2</v>
      </c>
      <c r="AL195" s="82" t="s">
        <v>78</v>
      </c>
      <c r="AM195" s="85"/>
      <c r="AN195" s="61"/>
    </row>
    <row r="196" spans="2:40" ht="24.95" customHeight="1" x14ac:dyDescent="0.25">
      <c r="B196" s="78">
        <f t="shared" si="13"/>
        <v>188</v>
      </c>
      <c r="C196" s="88" t="s">
        <v>919</v>
      </c>
      <c r="D196" s="89" t="s">
        <v>66</v>
      </c>
      <c r="E196" s="89" t="s">
        <v>67</v>
      </c>
      <c r="F196" s="89" t="s">
        <v>922</v>
      </c>
      <c r="G196" s="89" t="s">
        <v>492</v>
      </c>
      <c r="H196" s="89" t="s">
        <v>9</v>
      </c>
      <c r="I196" s="89" t="s">
        <v>918</v>
      </c>
      <c r="J196" s="89" t="s">
        <v>244</v>
      </c>
      <c r="K196" s="90">
        <v>43810</v>
      </c>
      <c r="L196" s="91" t="s">
        <v>72</v>
      </c>
      <c r="M196" s="89" t="s">
        <v>152</v>
      </c>
      <c r="N196" s="92">
        <v>27849.43</v>
      </c>
      <c r="O196" s="89">
        <v>38</v>
      </c>
      <c r="P196" s="89">
        <v>0</v>
      </c>
      <c r="Q196" s="89" t="s">
        <v>74</v>
      </c>
      <c r="R196" s="89" t="s">
        <v>75</v>
      </c>
      <c r="S196" s="89" t="s">
        <v>74</v>
      </c>
      <c r="T196" s="89" t="s">
        <v>75</v>
      </c>
      <c r="U196" s="90">
        <v>43788</v>
      </c>
      <c r="V196" s="93">
        <v>0.59375</v>
      </c>
      <c r="W196" s="89" t="s">
        <v>74</v>
      </c>
      <c r="X196" s="89" t="s">
        <v>75</v>
      </c>
      <c r="Y196" s="89" t="s">
        <v>75</v>
      </c>
      <c r="Z196" s="89" t="s">
        <v>74</v>
      </c>
      <c r="AA196" s="174">
        <v>43808</v>
      </c>
      <c r="AB196" s="89">
        <f t="shared" ca="1" si="14"/>
        <v>20</v>
      </c>
      <c r="AC196" s="89">
        <v>38</v>
      </c>
      <c r="AD196" s="89">
        <v>0</v>
      </c>
      <c r="AE196" s="92">
        <v>0</v>
      </c>
      <c r="AF196" s="89" t="s">
        <v>76</v>
      </c>
      <c r="AG196" s="89">
        <v>0</v>
      </c>
      <c r="AH196" s="92">
        <v>0</v>
      </c>
      <c r="AI196" s="92">
        <v>20835.38</v>
      </c>
      <c r="AJ196" s="92">
        <f>IF(OR(Processos!$H196="Alienação",Processos!$H196="Concessão"),"",(N196-AI196)-(AE196+AH196))</f>
        <v>7014.0499999999993</v>
      </c>
      <c r="AK196" s="94">
        <f t="shared" si="15"/>
        <v>0.25185614211852803</v>
      </c>
      <c r="AL196" s="91" t="s">
        <v>78</v>
      </c>
      <c r="AM196" s="95"/>
      <c r="AN196" s="61"/>
    </row>
    <row r="197" spans="2:40" ht="24.95" customHeight="1" x14ac:dyDescent="0.25">
      <c r="B197" s="78">
        <f t="shared" si="13"/>
        <v>189</v>
      </c>
      <c r="C197" s="79" t="s">
        <v>923</v>
      </c>
      <c r="D197" s="80" t="s">
        <v>66</v>
      </c>
      <c r="E197" s="80" t="s">
        <v>67</v>
      </c>
      <c r="F197" s="80" t="s">
        <v>934</v>
      </c>
      <c r="G197" s="80" t="s">
        <v>493</v>
      </c>
      <c r="H197" s="80" t="s">
        <v>9</v>
      </c>
      <c r="I197" s="80" t="s">
        <v>924</v>
      </c>
      <c r="J197" s="80" t="s">
        <v>145</v>
      </c>
      <c r="K197" s="81">
        <v>43805</v>
      </c>
      <c r="L197" s="82" t="s">
        <v>72</v>
      </c>
      <c r="M197" s="80" t="s">
        <v>265</v>
      </c>
      <c r="N197" s="83">
        <v>78814.25</v>
      </c>
      <c r="O197" s="80">
        <v>48</v>
      </c>
      <c r="P197" s="80">
        <v>0</v>
      </c>
      <c r="Q197" s="80" t="s">
        <v>74</v>
      </c>
      <c r="R197" s="80" t="s">
        <v>75</v>
      </c>
      <c r="S197" s="80" t="s">
        <v>74</v>
      </c>
      <c r="T197" s="80" t="s">
        <v>75</v>
      </c>
      <c r="U197" s="81">
        <v>43782</v>
      </c>
      <c r="V197" s="84">
        <v>0.375</v>
      </c>
      <c r="W197" s="80" t="s">
        <v>74</v>
      </c>
      <c r="X197" s="80" t="s">
        <v>75</v>
      </c>
      <c r="Y197" s="80" t="s">
        <v>75</v>
      </c>
      <c r="Z197" s="80" t="s">
        <v>74</v>
      </c>
      <c r="AA197" s="173">
        <v>43803</v>
      </c>
      <c r="AB197" s="80">
        <f t="shared" ca="1" si="14"/>
        <v>21</v>
      </c>
      <c r="AC197" s="80">
        <v>47</v>
      </c>
      <c r="AD197" s="80">
        <v>2</v>
      </c>
      <c r="AE197" s="83">
        <v>514.91999999999996</v>
      </c>
      <c r="AF197" s="80" t="s">
        <v>1058</v>
      </c>
      <c r="AG197" s="80">
        <v>0</v>
      </c>
      <c r="AH197" s="83">
        <v>0</v>
      </c>
      <c r="AI197" s="83">
        <v>56212.04</v>
      </c>
      <c r="AJ197" s="83">
        <f>IF(OR(Processos!$H197="Alienação",Processos!$H197="Concessão"),"",(N197-AI197)-(AE197+AH197))</f>
        <v>22087.29</v>
      </c>
      <c r="AK197" s="86">
        <f t="shared" si="15"/>
        <v>0.28024487957444244</v>
      </c>
      <c r="AL197" s="82" t="s">
        <v>78</v>
      </c>
      <c r="AM197" s="85"/>
      <c r="AN197" s="61"/>
    </row>
    <row r="198" spans="2:40" ht="24.95" customHeight="1" x14ac:dyDescent="0.25">
      <c r="B198" s="78">
        <f t="shared" si="13"/>
        <v>190</v>
      </c>
      <c r="C198" s="88" t="s">
        <v>925</v>
      </c>
      <c r="D198" s="89" t="s">
        <v>66</v>
      </c>
      <c r="E198" s="89" t="s">
        <v>67</v>
      </c>
      <c r="F198" s="89" t="s">
        <v>935</v>
      </c>
      <c r="G198" s="89" t="s">
        <v>941</v>
      </c>
      <c r="H198" s="89" t="s">
        <v>9</v>
      </c>
      <c r="I198" s="89" t="s">
        <v>926</v>
      </c>
      <c r="J198" s="89" t="s">
        <v>325</v>
      </c>
      <c r="K198" s="90">
        <v>43801</v>
      </c>
      <c r="L198" s="91" t="s">
        <v>72</v>
      </c>
      <c r="M198" s="89" t="s">
        <v>265</v>
      </c>
      <c r="N198" s="92">
        <v>131656.43</v>
      </c>
      <c r="O198" s="89">
        <v>46</v>
      </c>
      <c r="P198" s="89">
        <v>0</v>
      </c>
      <c r="Q198" s="89" t="s">
        <v>74</v>
      </c>
      <c r="R198" s="89" t="s">
        <v>75</v>
      </c>
      <c r="S198" s="89" t="s">
        <v>74</v>
      </c>
      <c r="T198" s="89" t="s">
        <v>75</v>
      </c>
      <c r="U198" s="90">
        <v>43777</v>
      </c>
      <c r="V198" s="93">
        <v>0.375</v>
      </c>
      <c r="W198" s="89" t="s">
        <v>74</v>
      </c>
      <c r="X198" s="89" t="s">
        <v>75</v>
      </c>
      <c r="Y198" s="89" t="s">
        <v>75</v>
      </c>
      <c r="Z198" s="89" t="s">
        <v>74</v>
      </c>
      <c r="AA198" s="174">
        <v>43798</v>
      </c>
      <c r="AB198" s="89">
        <f t="shared" ca="1" si="14"/>
        <v>21</v>
      </c>
      <c r="AC198" s="89">
        <v>32</v>
      </c>
      <c r="AD198" s="89">
        <v>5</v>
      </c>
      <c r="AE198" s="92">
        <v>7730.8329999999996</v>
      </c>
      <c r="AF198" s="89" t="s">
        <v>1058</v>
      </c>
      <c r="AG198" s="89">
        <v>9</v>
      </c>
      <c r="AH198" s="92">
        <v>5118.8459999999995</v>
      </c>
      <c r="AI198" s="92">
        <v>118423.82</v>
      </c>
      <c r="AJ198" s="92">
        <v>13232.61</v>
      </c>
      <c r="AK198" s="94">
        <f t="shared" si="15"/>
        <v>0.10050864967248467</v>
      </c>
      <c r="AL198" s="91" t="s">
        <v>78</v>
      </c>
      <c r="AM198" s="225"/>
      <c r="AN198" s="61"/>
    </row>
    <row r="199" spans="2:40" ht="24.95" customHeight="1" x14ac:dyDescent="0.25">
      <c r="B199" s="78">
        <f t="shared" si="13"/>
        <v>191</v>
      </c>
      <c r="C199" s="79" t="s">
        <v>927</v>
      </c>
      <c r="D199" s="80" t="s">
        <v>66</v>
      </c>
      <c r="E199" s="80" t="s">
        <v>67</v>
      </c>
      <c r="F199" s="80" t="s">
        <v>936</v>
      </c>
      <c r="G199" s="80" t="s">
        <v>494</v>
      </c>
      <c r="H199" s="80" t="s">
        <v>9</v>
      </c>
      <c r="I199" s="80" t="s">
        <v>928</v>
      </c>
      <c r="J199" s="80" t="s">
        <v>244</v>
      </c>
      <c r="K199" s="81">
        <v>43788</v>
      </c>
      <c r="L199" s="82" t="s">
        <v>72</v>
      </c>
      <c r="M199" s="80" t="s">
        <v>152</v>
      </c>
      <c r="N199" s="83">
        <v>15172.27</v>
      </c>
      <c r="O199" s="80">
        <v>46</v>
      </c>
      <c r="P199" s="80">
        <v>0</v>
      </c>
      <c r="Q199" s="206" t="s">
        <v>74</v>
      </c>
      <c r="R199" s="206" t="s">
        <v>75</v>
      </c>
      <c r="S199" s="206" t="s">
        <v>74</v>
      </c>
      <c r="T199" s="206" t="s">
        <v>75</v>
      </c>
      <c r="U199" s="81">
        <v>43780</v>
      </c>
      <c r="V199" s="84">
        <v>0.59375</v>
      </c>
      <c r="W199" s="206" t="s">
        <v>74</v>
      </c>
      <c r="X199" s="206" t="s">
        <v>75</v>
      </c>
      <c r="Y199" s="206" t="s">
        <v>76</v>
      </c>
      <c r="Z199" s="206" t="s">
        <v>74</v>
      </c>
      <c r="AA199" s="173">
        <v>43787</v>
      </c>
      <c r="AB199" s="80">
        <f t="shared" ca="1" si="14"/>
        <v>7</v>
      </c>
      <c r="AC199" s="206">
        <v>40</v>
      </c>
      <c r="AD199" s="206">
        <v>2</v>
      </c>
      <c r="AE199" s="207">
        <v>111.6</v>
      </c>
      <c r="AF199" s="206" t="s">
        <v>1040</v>
      </c>
      <c r="AG199" s="206">
        <v>4</v>
      </c>
      <c r="AH199" s="207">
        <v>312.32</v>
      </c>
      <c r="AI199" s="207">
        <v>14088.47</v>
      </c>
      <c r="AJ199" s="83">
        <f>IF(OR(Processos!$H199="Alienação",Processos!$H199="Concessão"),"",(N199-AI199)-(AE199+AH199))</f>
        <v>659.88000000000113</v>
      </c>
      <c r="AK199" s="86">
        <f t="shared" si="15"/>
        <v>4.3492503099404452E-2</v>
      </c>
      <c r="AL199" s="82" t="s">
        <v>78</v>
      </c>
      <c r="AM199" s="85"/>
      <c r="AN199" s="61"/>
    </row>
    <row r="200" spans="2:40" ht="24.95" customHeight="1" x14ac:dyDescent="0.25">
      <c r="B200" s="78">
        <f t="shared" si="13"/>
        <v>192</v>
      </c>
      <c r="C200" s="88" t="s">
        <v>929</v>
      </c>
      <c r="D200" s="89" t="s">
        <v>66</v>
      </c>
      <c r="E200" s="89" t="s">
        <v>67</v>
      </c>
      <c r="F200" s="89" t="s">
        <v>937</v>
      </c>
      <c r="G200" s="89" t="s">
        <v>497</v>
      </c>
      <c r="H200" s="89" t="s">
        <v>9</v>
      </c>
      <c r="I200" s="89" t="s">
        <v>930</v>
      </c>
      <c r="J200" s="89" t="s">
        <v>244</v>
      </c>
      <c r="K200" s="90">
        <v>43803</v>
      </c>
      <c r="L200" s="91" t="s">
        <v>72</v>
      </c>
      <c r="M200" s="89" t="s">
        <v>152</v>
      </c>
      <c r="N200" s="92">
        <v>115519.08</v>
      </c>
      <c r="O200" s="89">
        <v>46</v>
      </c>
      <c r="P200" s="89">
        <v>0</v>
      </c>
      <c r="Q200" s="89" t="s">
        <v>74</v>
      </c>
      <c r="R200" s="89" t="s">
        <v>75</v>
      </c>
      <c r="S200" s="89" t="s">
        <v>74</v>
      </c>
      <c r="T200" s="206" t="s">
        <v>75</v>
      </c>
      <c r="U200" s="90">
        <v>43795</v>
      </c>
      <c r="V200" s="93">
        <v>0.59375</v>
      </c>
      <c r="W200" s="89" t="s">
        <v>74</v>
      </c>
      <c r="X200" s="89" t="s">
        <v>75</v>
      </c>
      <c r="Y200" s="89" t="s">
        <v>75</v>
      </c>
      <c r="Z200" s="89" t="s">
        <v>74</v>
      </c>
      <c r="AA200" s="174">
        <v>43802</v>
      </c>
      <c r="AB200" s="89">
        <f t="shared" ca="1" si="14"/>
        <v>7</v>
      </c>
      <c r="AC200" s="89">
        <v>30</v>
      </c>
      <c r="AD200" s="89">
        <v>12</v>
      </c>
      <c r="AE200" s="92">
        <v>3696</v>
      </c>
      <c r="AF200" s="89" t="s">
        <v>1072</v>
      </c>
      <c r="AG200" s="89">
        <v>4</v>
      </c>
      <c r="AH200" s="92">
        <v>2106.81</v>
      </c>
      <c r="AI200" s="92">
        <v>81473.759999999995</v>
      </c>
      <c r="AJ200" s="92">
        <f>IF(OR(Processos!$H200="Alienação",Processos!$H200="Concessão"),"",(N200-AI200)-(AE200+AH200))</f>
        <v>28242.510000000009</v>
      </c>
      <c r="AK200" s="94">
        <f t="shared" si="15"/>
        <v>0.24448350869830343</v>
      </c>
      <c r="AL200" s="91" t="s">
        <v>78</v>
      </c>
      <c r="AM200" s="95"/>
      <c r="AN200" s="61"/>
    </row>
    <row r="201" spans="2:40" ht="24.95" customHeight="1" x14ac:dyDescent="0.25">
      <c r="B201" s="78">
        <f t="shared" si="13"/>
        <v>193</v>
      </c>
      <c r="C201" s="79" t="s">
        <v>931</v>
      </c>
      <c r="D201" s="80" t="s">
        <v>66</v>
      </c>
      <c r="E201" s="80" t="s">
        <v>67</v>
      </c>
      <c r="F201" s="80" t="s">
        <v>938</v>
      </c>
      <c r="G201" s="80" t="s">
        <v>952</v>
      </c>
      <c r="H201" s="80" t="s">
        <v>9</v>
      </c>
      <c r="I201" s="80" t="s">
        <v>932</v>
      </c>
      <c r="J201" s="80" t="s">
        <v>244</v>
      </c>
      <c r="K201" s="81">
        <v>43797</v>
      </c>
      <c r="L201" s="82" t="s">
        <v>72</v>
      </c>
      <c r="M201" s="80" t="s">
        <v>152</v>
      </c>
      <c r="N201" s="83">
        <v>45710.35</v>
      </c>
      <c r="O201" s="80">
        <v>49</v>
      </c>
      <c r="P201" s="80">
        <v>0</v>
      </c>
      <c r="Q201" s="80" t="s">
        <v>74</v>
      </c>
      <c r="R201" s="80" t="s">
        <v>75</v>
      </c>
      <c r="S201" s="80" t="s">
        <v>74</v>
      </c>
      <c r="T201" s="206" t="s">
        <v>75</v>
      </c>
      <c r="U201" s="81">
        <v>43789</v>
      </c>
      <c r="V201" s="84">
        <v>0.59375</v>
      </c>
      <c r="W201" s="80" t="s">
        <v>74</v>
      </c>
      <c r="X201" s="80" t="s">
        <v>75</v>
      </c>
      <c r="Y201" s="80" t="s">
        <v>75</v>
      </c>
      <c r="Z201" s="80" t="s">
        <v>74</v>
      </c>
      <c r="AA201" s="173">
        <v>43796</v>
      </c>
      <c r="AB201" s="80">
        <f t="shared" ca="1" si="14"/>
        <v>7</v>
      </c>
      <c r="AC201" s="80">
        <v>47</v>
      </c>
      <c r="AD201" s="80">
        <v>1</v>
      </c>
      <c r="AE201" s="83">
        <v>613</v>
      </c>
      <c r="AF201" s="206" t="s">
        <v>1040</v>
      </c>
      <c r="AG201" s="80">
        <v>1</v>
      </c>
      <c r="AH201" s="83">
        <v>700</v>
      </c>
      <c r="AI201" s="83">
        <v>37536.239999999998</v>
      </c>
      <c r="AJ201" s="83">
        <f>IF(OR(Processos!$H201="Alienação",Processos!$H201="Concessão"),"",(N201-AI201)-(AE201+AH201))</f>
        <v>6861.1100000000006</v>
      </c>
      <c r="AK201" s="86">
        <f t="shared" si="15"/>
        <v>0.15009970389638233</v>
      </c>
      <c r="AL201" s="82" t="s">
        <v>78</v>
      </c>
      <c r="AM201" s="85"/>
      <c r="AN201" s="61"/>
    </row>
    <row r="202" spans="2:40" ht="24.95" customHeight="1" x14ac:dyDescent="0.25">
      <c r="B202" s="78">
        <f t="shared" ref="B202:B259" si="16">B201+1</f>
        <v>194</v>
      </c>
      <c r="C202" s="88" t="s">
        <v>942</v>
      </c>
      <c r="D202" s="89" t="s">
        <v>66</v>
      </c>
      <c r="E202" s="89" t="s">
        <v>67</v>
      </c>
      <c r="F202" s="89" t="s">
        <v>955</v>
      </c>
      <c r="G202" s="89" t="s">
        <v>958</v>
      </c>
      <c r="H202" s="89" t="s">
        <v>12</v>
      </c>
      <c r="I202" s="89" t="s">
        <v>943</v>
      </c>
      <c r="J202" s="89" t="s">
        <v>71</v>
      </c>
      <c r="K202" s="90">
        <v>43798</v>
      </c>
      <c r="L202" s="91" t="s">
        <v>72</v>
      </c>
      <c r="M202" s="89" t="s">
        <v>84</v>
      </c>
      <c r="N202" s="92">
        <v>667105.68000000005</v>
      </c>
      <c r="O202" s="89">
        <v>39</v>
      </c>
      <c r="P202" s="89">
        <v>0</v>
      </c>
      <c r="Q202" s="89" t="s">
        <v>74</v>
      </c>
      <c r="R202" s="89" t="s">
        <v>74</v>
      </c>
      <c r="S202" s="89" t="s">
        <v>74</v>
      </c>
      <c r="T202" s="89" t="s">
        <v>75</v>
      </c>
      <c r="U202" s="90">
        <v>43782</v>
      </c>
      <c r="V202" s="93">
        <v>0.35416666666666702</v>
      </c>
      <c r="W202" s="89" t="s">
        <v>74</v>
      </c>
      <c r="X202" s="89" t="s">
        <v>75</v>
      </c>
      <c r="Y202" s="89" t="s">
        <v>76</v>
      </c>
      <c r="Z202" s="89" t="s">
        <v>75</v>
      </c>
      <c r="AA202" s="174">
        <v>43791</v>
      </c>
      <c r="AB202" s="89">
        <f t="shared" ca="1" si="14"/>
        <v>9</v>
      </c>
      <c r="AC202" s="89">
        <v>34</v>
      </c>
      <c r="AD202" s="89">
        <v>3</v>
      </c>
      <c r="AE202" s="92">
        <v>183396.93</v>
      </c>
      <c r="AF202" s="89" t="s">
        <v>1107</v>
      </c>
      <c r="AG202" s="89">
        <v>2</v>
      </c>
      <c r="AH202" s="92">
        <v>1494.2</v>
      </c>
      <c r="AI202" s="92">
        <v>326184.99</v>
      </c>
      <c r="AJ202" s="92">
        <f>IF(OR(Processos!$H202="Alienação",Processos!$H202="Concessão"),"",(N202-AI202)-(AE202+AH202))</f>
        <v>156029.56000000006</v>
      </c>
      <c r="AK202" s="94">
        <f t="shared" si="15"/>
        <v>0.2338903185474302</v>
      </c>
      <c r="AL202" s="91" t="s">
        <v>78</v>
      </c>
      <c r="AM202" s="95"/>
      <c r="AN202" s="61"/>
    </row>
    <row r="203" spans="2:40" ht="24.95" customHeight="1" x14ac:dyDescent="0.25">
      <c r="B203" s="78">
        <f t="shared" si="16"/>
        <v>195</v>
      </c>
      <c r="C203" s="79" t="s">
        <v>944</v>
      </c>
      <c r="D203" s="80" t="s">
        <v>66</v>
      </c>
      <c r="E203" s="80" t="s">
        <v>67</v>
      </c>
      <c r="F203" s="80" t="s">
        <v>960</v>
      </c>
      <c r="G203" s="80" t="s">
        <v>503</v>
      </c>
      <c r="H203" s="80" t="s">
        <v>12</v>
      </c>
      <c r="I203" s="80" t="s">
        <v>945</v>
      </c>
      <c r="J203" s="80" t="s">
        <v>151</v>
      </c>
      <c r="K203" s="81">
        <v>43809</v>
      </c>
      <c r="L203" s="82" t="s">
        <v>72</v>
      </c>
      <c r="M203" s="80" t="s">
        <v>152</v>
      </c>
      <c r="N203" s="83">
        <v>43026.9</v>
      </c>
      <c r="O203" s="80">
        <v>10</v>
      </c>
      <c r="P203" s="80">
        <v>0</v>
      </c>
      <c r="Q203" s="80" t="s">
        <v>74</v>
      </c>
      <c r="R203" s="80" t="s">
        <v>75</v>
      </c>
      <c r="S203" s="80" t="s">
        <v>74</v>
      </c>
      <c r="T203" s="206" t="s">
        <v>75</v>
      </c>
      <c r="U203" s="81">
        <v>43796</v>
      </c>
      <c r="V203" s="84">
        <v>0.59375</v>
      </c>
      <c r="W203" s="80" t="s">
        <v>74</v>
      </c>
      <c r="X203" s="80" t="s">
        <v>75</v>
      </c>
      <c r="Y203" s="80" t="s">
        <v>75</v>
      </c>
      <c r="Z203" s="80" t="s">
        <v>74</v>
      </c>
      <c r="AA203" s="173">
        <v>43805</v>
      </c>
      <c r="AB203" s="80">
        <f t="shared" ca="1" si="14"/>
        <v>9</v>
      </c>
      <c r="AC203" s="230">
        <v>9</v>
      </c>
      <c r="AD203" s="230">
        <v>1</v>
      </c>
      <c r="AE203" s="231">
        <v>1735.75</v>
      </c>
      <c r="AF203" s="230" t="s">
        <v>1040</v>
      </c>
      <c r="AG203" s="230">
        <v>0</v>
      </c>
      <c r="AH203" s="231">
        <v>0</v>
      </c>
      <c r="AI203" s="231">
        <v>32460.05</v>
      </c>
      <c r="AJ203" s="83">
        <f>IF(OR(Processos!$H203="Alienação",Processos!$H203="Concessão"),"",(N203-AI203)-(AE203+AH203))</f>
        <v>8831.1000000000022</v>
      </c>
      <c r="AK203" s="86">
        <f t="shared" si="15"/>
        <v>0.20524602051274904</v>
      </c>
      <c r="AL203" s="82" t="s">
        <v>78</v>
      </c>
      <c r="AM203" s="85"/>
      <c r="AN203" s="61"/>
    </row>
    <row r="204" spans="2:40" ht="24.95" customHeight="1" x14ac:dyDescent="0.25">
      <c r="B204" s="78">
        <f t="shared" si="16"/>
        <v>196</v>
      </c>
      <c r="C204" s="88" t="s">
        <v>946</v>
      </c>
      <c r="D204" s="89" t="s">
        <v>66</v>
      </c>
      <c r="E204" s="89" t="s">
        <v>67</v>
      </c>
      <c r="F204" s="89" t="s">
        <v>963</v>
      </c>
      <c r="G204" s="89" t="s">
        <v>964</v>
      </c>
      <c r="H204" s="89" t="s">
        <v>9</v>
      </c>
      <c r="I204" s="89" t="s">
        <v>947</v>
      </c>
      <c r="J204" s="89" t="s">
        <v>133</v>
      </c>
      <c r="K204" s="90">
        <v>43803</v>
      </c>
      <c r="L204" s="91" t="s">
        <v>72</v>
      </c>
      <c r="M204" s="89" t="s">
        <v>235</v>
      </c>
      <c r="N204" s="92">
        <v>41997.36</v>
      </c>
      <c r="O204" s="89">
        <v>91</v>
      </c>
      <c r="P204" s="89">
        <v>0</v>
      </c>
      <c r="Q204" s="89" t="s">
        <v>74</v>
      </c>
      <c r="R204" s="89" t="s">
        <v>75</v>
      </c>
      <c r="S204" s="89" t="s">
        <v>75</v>
      </c>
      <c r="T204" s="89" t="s">
        <v>75</v>
      </c>
      <c r="U204" s="90">
        <v>43781</v>
      </c>
      <c r="V204" s="93">
        <v>0.375</v>
      </c>
      <c r="W204" s="89" t="s">
        <v>74</v>
      </c>
      <c r="X204" s="89" t="s">
        <v>75</v>
      </c>
      <c r="Y204" s="89" t="s">
        <v>76</v>
      </c>
      <c r="Z204" s="89" t="s">
        <v>75</v>
      </c>
      <c r="AA204" s="174">
        <v>43802</v>
      </c>
      <c r="AB204" s="89">
        <f t="shared" ca="1" si="14"/>
        <v>21</v>
      </c>
      <c r="AC204" s="89">
        <v>60</v>
      </c>
      <c r="AD204" s="89">
        <v>26</v>
      </c>
      <c r="AE204" s="92">
        <v>8961.42</v>
      </c>
      <c r="AF204" s="89" t="s">
        <v>1067</v>
      </c>
      <c r="AG204" s="89">
        <v>5</v>
      </c>
      <c r="AH204" s="92">
        <v>979.61</v>
      </c>
      <c r="AI204" s="92">
        <v>25857.93</v>
      </c>
      <c r="AJ204" s="92">
        <f>IF(OR(Processos!$H204="Alienação",Processos!$H204="Concessão"),"",(N204-AI204)-(AE204+AH204))</f>
        <v>6198.4</v>
      </c>
      <c r="AK204" s="94">
        <f t="shared" si="15"/>
        <v>0.14759022948109118</v>
      </c>
      <c r="AL204" s="91" t="s">
        <v>78</v>
      </c>
      <c r="AM204" s="95"/>
      <c r="AN204" s="61"/>
    </row>
    <row r="205" spans="2:40" ht="24.95" customHeight="1" x14ac:dyDescent="0.25">
      <c r="B205" s="78">
        <f t="shared" si="16"/>
        <v>197</v>
      </c>
      <c r="C205" s="79" t="s">
        <v>948</v>
      </c>
      <c r="D205" s="80" t="s">
        <v>66</v>
      </c>
      <c r="E205" s="80" t="s">
        <v>67</v>
      </c>
      <c r="F205" s="80" t="s">
        <v>967</v>
      </c>
      <c r="G205" s="80" t="s">
        <v>968</v>
      </c>
      <c r="H205" s="80" t="s">
        <v>12</v>
      </c>
      <c r="I205" s="212" t="s">
        <v>949</v>
      </c>
      <c r="J205" s="80" t="s">
        <v>71</v>
      </c>
      <c r="K205" s="81">
        <v>43788</v>
      </c>
      <c r="L205" s="82" t="s">
        <v>72</v>
      </c>
      <c r="M205" s="80" t="s">
        <v>84</v>
      </c>
      <c r="N205" s="83">
        <v>593125.89</v>
      </c>
      <c r="O205" s="80">
        <v>14</v>
      </c>
      <c r="P205" s="80">
        <v>0</v>
      </c>
      <c r="Q205" s="80" t="s">
        <v>74</v>
      </c>
      <c r="R205" s="80" t="s">
        <v>75</v>
      </c>
      <c r="S205" s="80" t="s">
        <v>74</v>
      </c>
      <c r="T205" s="80" t="s">
        <v>75</v>
      </c>
      <c r="U205" s="81">
        <v>43780</v>
      </c>
      <c r="V205" s="84">
        <v>0.35416666666666702</v>
      </c>
      <c r="W205" s="80" t="s">
        <v>74</v>
      </c>
      <c r="X205" s="80" t="s">
        <v>75</v>
      </c>
      <c r="Y205" s="80" t="s">
        <v>76</v>
      </c>
      <c r="Z205" s="80" t="s">
        <v>75</v>
      </c>
      <c r="AA205" s="173">
        <v>43782</v>
      </c>
      <c r="AB205" s="80">
        <f t="shared" ca="1" si="14"/>
        <v>2</v>
      </c>
      <c r="AC205" s="80">
        <v>10</v>
      </c>
      <c r="AD205" s="80">
        <v>3</v>
      </c>
      <c r="AE205" s="83">
        <v>16308.23</v>
      </c>
      <c r="AF205" s="80" t="s">
        <v>939</v>
      </c>
      <c r="AG205" s="80">
        <v>1</v>
      </c>
      <c r="AH205" s="83">
        <v>153853.12</v>
      </c>
      <c r="AI205" s="83">
        <v>323250.40999999997</v>
      </c>
      <c r="AJ205" s="83">
        <f>IF(OR(Processos!$H205="Alienação",Processos!$H205="Concessão"),"",(N205-AI205)-(AE205+AH205))</f>
        <v>99714.130000000034</v>
      </c>
      <c r="AK205" s="86">
        <f t="shared" si="15"/>
        <v>0.1681162998971433</v>
      </c>
      <c r="AL205" s="82" t="s">
        <v>78</v>
      </c>
      <c r="AM205" s="85"/>
      <c r="AN205" s="61"/>
    </row>
    <row r="206" spans="2:40" ht="24.95" customHeight="1" x14ac:dyDescent="0.25">
      <c r="B206" s="78">
        <f t="shared" si="16"/>
        <v>198</v>
      </c>
      <c r="C206" s="88" t="s">
        <v>950</v>
      </c>
      <c r="D206" s="89" t="s">
        <v>66</v>
      </c>
      <c r="E206" s="89" t="s">
        <v>67</v>
      </c>
      <c r="F206" s="89" t="s">
        <v>969</v>
      </c>
      <c r="G206" s="89" t="s">
        <v>970</v>
      </c>
      <c r="H206" s="89" t="s">
        <v>9</v>
      </c>
      <c r="I206" s="89" t="s">
        <v>951</v>
      </c>
      <c r="J206" s="89" t="s">
        <v>151</v>
      </c>
      <c r="K206" s="90">
        <v>43798</v>
      </c>
      <c r="L206" s="91" t="s">
        <v>72</v>
      </c>
      <c r="M206" s="89" t="s">
        <v>235</v>
      </c>
      <c r="N206" s="92">
        <v>76552.66</v>
      </c>
      <c r="O206" s="89">
        <v>36</v>
      </c>
      <c r="P206" s="89">
        <v>0</v>
      </c>
      <c r="Q206" s="89" t="s">
        <v>74</v>
      </c>
      <c r="R206" s="89" t="s">
        <v>75</v>
      </c>
      <c r="S206" s="89" t="s">
        <v>74</v>
      </c>
      <c r="T206" s="89" t="s">
        <v>75</v>
      </c>
      <c r="U206" s="90">
        <v>43783</v>
      </c>
      <c r="V206" s="93">
        <v>0.375</v>
      </c>
      <c r="W206" s="89" t="s">
        <v>74</v>
      </c>
      <c r="X206" s="89" t="s">
        <v>75</v>
      </c>
      <c r="Y206" s="89" t="s">
        <v>75</v>
      </c>
      <c r="Z206" s="89" t="s">
        <v>74</v>
      </c>
      <c r="AA206" s="174">
        <v>43797</v>
      </c>
      <c r="AB206" s="89">
        <f t="shared" ca="1" si="14"/>
        <v>14</v>
      </c>
      <c r="AC206" s="89">
        <v>13</v>
      </c>
      <c r="AD206" s="89">
        <v>0</v>
      </c>
      <c r="AE206" s="92">
        <v>0</v>
      </c>
      <c r="AF206" s="89" t="s">
        <v>76</v>
      </c>
      <c r="AG206" s="89">
        <v>23</v>
      </c>
      <c r="AH206" s="92">
        <v>26426.799999999999</v>
      </c>
      <c r="AI206" s="92">
        <v>41235.51</v>
      </c>
      <c r="AJ206" s="92">
        <f>IF(OR(Processos!$H206="Alienação",Processos!$H206="Concessão"),"",(N206-AI206)-(AE206+AH206))</f>
        <v>8890.3500000000022</v>
      </c>
      <c r="AK206" s="94">
        <f t="shared" si="15"/>
        <v>0.11613378294105001</v>
      </c>
      <c r="AL206" s="91" t="s">
        <v>78</v>
      </c>
      <c r="AM206" s="95"/>
      <c r="AN206" s="61"/>
    </row>
    <row r="207" spans="2:40" ht="24.95" customHeight="1" x14ac:dyDescent="0.25">
      <c r="B207" s="78">
        <f t="shared" si="16"/>
        <v>199</v>
      </c>
      <c r="C207" s="88" t="s">
        <v>956</v>
      </c>
      <c r="D207" s="89" t="s">
        <v>66</v>
      </c>
      <c r="E207" s="89" t="s">
        <v>67</v>
      </c>
      <c r="F207" s="89" t="s">
        <v>973</v>
      </c>
      <c r="G207" s="89" t="s">
        <v>521</v>
      </c>
      <c r="H207" s="89" t="s">
        <v>9</v>
      </c>
      <c r="I207" s="89" t="s">
        <v>957</v>
      </c>
      <c r="J207" s="89" t="s">
        <v>325</v>
      </c>
      <c r="K207" s="90">
        <v>43794</v>
      </c>
      <c r="L207" s="91" t="s">
        <v>72</v>
      </c>
      <c r="M207" s="89" t="s">
        <v>73</v>
      </c>
      <c r="N207" s="92">
        <v>38869.26</v>
      </c>
      <c r="O207" s="89">
        <v>46</v>
      </c>
      <c r="P207" s="89">
        <v>0</v>
      </c>
      <c r="Q207" s="89" t="s">
        <v>74</v>
      </c>
      <c r="R207" s="89" t="s">
        <v>75</v>
      </c>
      <c r="S207" s="89" t="s">
        <v>74</v>
      </c>
      <c r="T207" s="89" t="s">
        <v>75</v>
      </c>
      <c r="U207" s="90">
        <v>43781</v>
      </c>
      <c r="V207" s="93">
        <v>0.35416666666666702</v>
      </c>
      <c r="W207" s="89" t="s">
        <v>74</v>
      </c>
      <c r="X207" s="89" t="s">
        <v>75</v>
      </c>
      <c r="Y207" s="89"/>
      <c r="Z207" s="89" t="s">
        <v>74</v>
      </c>
      <c r="AA207" s="174">
        <v>43791</v>
      </c>
      <c r="AB207" s="89">
        <f t="shared" ca="1" si="14"/>
        <v>10</v>
      </c>
      <c r="AC207" s="89">
        <v>35</v>
      </c>
      <c r="AD207" s="89">
        <v>5</v>
      </c>
      <c r="AE207" s="92">
        <v>2706.82</v>
      </c>
      <c r="AF207" s="89" t="s">
        <v>162</v>
      </c>
      <c r="AG207" s="89">
        <v>6</v>
      </c>
      <c r="AH207" s="92">
        <v>962.25</v>
      </c>
      <c r="AI207" s="92">
        <v>33053.879999999997</v>
      </c>
      <c r="AJ207" s="92">
        <f>IF(OR(Processos!$H207="Alienação",Processos!$H207="Concessão"),"",(N207-AI207)-(AE207+AH207))</f>
        <v>2146.3100000000045</v>
      </c>
      <c r="AK207" s="94">
        <f t="shared" si="15"/>
        <v>5.5218699815741387E-2</v>
      </c>
      <c r="AL207" s="91" t="s">
        <v>78</v>
      </c>
      <c r="AM207" s="95"/>
      <c r="AN207" s="61"/>
    </row>
    <row r="208" spans="2:40" ht="24.95" customHeight="1" x14ac:dyDescent="0.25">
      <c r="B208" s="78">
        <f t="shared" si="16"/>
        <v>200</v>
      </c>
      <c r="C208" s="79" t="s">
        <v>959</v>
      </c>
      <c r="D208" s="80" t="s">
        <v>66</v>
      </c>
      <c r="E208" s="80" t="s">
        <v>67</v>
      </c>
      <c r="F208" s="80" t="s">
        <v>974</v>
      </c>
      <c r="G208" s="80" t="s">
        <v>522</v>
      </c>
      <c r="H208" s="80" t="s">
        <v>9</v>
      </c>
      <c r="I208" s="80" t="s">
        <v>977</v>
      </c>
      <c r="J208" s="80" t="s">
        <v>244</v>
      </c>
      <c r="K208" s="81">
        <v>43816</v>
      </c>
      <c r="L208" s="82" t="s">
        <v>72</v>
      </c>
      <c r="M208" s="80" t="s">
        <v>84</v>
      </c>
      <c r="N208" s="83">
        <v>66658.8</v>
      </c>
      <c r="O208" s="80">
        <v>50</v>
      </c>
      <c r="P208" s="80">
        <v>0</v>
      </c>
      <c r="Q208" s="80" t="s">
        <v>74</v>
      </c>
      <c r="R208" s="80" t="s">
        <v>75</v>
      </c>
      <c r="S208" s="80" t="s">
        <v>74</v>
      </c>
      <c r="T208" s="80" t="s">
        <v>75</v>
      </c>
      <c r="U208" s="81">
        <v>43787</v>
      </c>
      <c r="V208" s="84">
        <v>0.35416666666666702</v>
      </c>
      <c r="W208" s="80" t="s">
        <v>74</v>
      </c>
      <c r="X208" s="80" t="s">
        <v>75</v>
      </c>
      <c r="Y208" s="80" t="s">
        <v>76</v>
      </c>
      <c r="Z208" s="80" t="s">
        <v>75</v>
      </c>
      <c r="AA208" s="173">
        <v>43798</v>
      </c>
      <c r="AB208" s="80">
        <f t="shared" ca="1" si="14"/>
        <v>11</v>
      </c>
      <c r="AC208" s="80">
        <v>35</v>
      </c>
      <c r="AD208" s="80">
        <v>1</v>
      </c>
      <c r="AE208" s="83">
        <v>1750</v>
      </c>
      <c r="AF208" s="80" t="s">
        <v>1059</v>
      </c>
      <c r="AG208" s="80">
        <v>14</v>
      </c>
      <c r="AH208" s="83">
        <v>5630.79</v>
      </c>
      <c r="AI208" s="83">
        <v>29755.52</v>
      </c>
      <c r="AJ208" s="83">
        <f>IF(OR(Processos!$H208="Alienação",Processos!$H208="Concessão"),"",(N208-AI208)-(AE208+AH208))</f>
        <v>29522.489999999998</v>
      </c>
      <c r="AK208" s="86">
        <f t="shared" si="15"/>
        <v>0.4428896109740949</v>
      </c>
      <c r="AL208" s="82" t="s">
        <v>78</v>
      </c>
      <c r="AM208" s="85"/>
      <c r="AN208" s="61"/>
    </row>
    <row r="209" spans="2:40" ht="24.95" customHeight="1" x14ac:dyDescent="0.25">
      <c r="B209" s="78">
        <f t="shared" si="16"/>
        <v>201</v>
      </c>
      <c r="C209" s="88" t="s">
        <v>961</v>
      </c>
      <c r="D209" s="89" t="s">
        <v>66</v>
      </c>
      <c r="E209" s="89" t="s">
        <v>67</v>
      </c>
      <c r="F209" s="89" t="s">
        <v>975</v>
      </c>
      <c r="G209" s="89" t="s">
        <v>523</v>
      </c>
      <c r="H209" s="89" t="s">
        <v>9</v>
      </c>
      <c r="I209" s="89" t="s">
        <v>962</v>
      </c>
      <c r="J209" s="89" t="s">
        <v>402</v>
      </c>
      <c r="K209" s="90">
        <v>43809</v>
      </c>
      <c r="L209" s="91" t="s">
        <v>72</v>
      </c>
      <c r="M209" s="89" t="s">
        <v>152</v>
      </c>
      <c r="N209" s="92">
        <v>103279.18</v>
      </c>
      <c r="O209" s="89">
        <v>36</v>
      </c>
      <c r="P209" s="89">
        <v>0</v>
      </c>
      <c r="Q209" s="226" t="s">
        <v>74</v>
      </c>
      <c r="R209" s="226" t="s">
        <v>75</v>
      </c>
      <c r="S209" s="226" t="s">
        <v>74</v>
      </c>
      <c r="T209" s="226" t="s">
        <v>75</v>
      </c>
      <c r="U209" s="90">
        <v>43798</v>
      </c>
      <c r="V209" s="93">
        <v>0.59375</v>
      </c>
      <c r="W209" s="227" t="s">
        <v>74</v>
      </c>
      <c r="X209" s="227" t="s">
        <v>75</v>
      </c>
      <c r="Y209" s="227" t="s">
        <v>75</v>
      </c>
      <c r="Z209" s="227" t="s">
        <v>74</v>
      </c>
      <c r="AA209" s="174">
        <v>43804</v>
      </c>
      <c r="AB209" s="89">
        <f t="shared" ca="1" si="14"/>
        <v>6</v>
      </c>
      <c r="AC209" s="228">
        <v>13</v>
      </c>
      <c r="AD209" s="228">
        <v>0</v>
      </c>
      <c r="AE209" s="229">
        <v>0</v>
      </c>
      <c r="AF209" s="228" t="s">
        <v>76</v>
      </c>
      <c r="AG209" s="228">
        <v>23</v>
      </c>
      <c r="AH209" s="229">
        <v>91896.55</v>
      </c>
      <c r="AI209" s="229">
        <v>11379.36</v>
      </c>
      <c r="AJ209" s="92">
        <f>IF(OR(Processos!$H209="Alienação",Processos!$H209="Concessão"),"",(N209-AI209)-(AE209+AH209))</f>
        <v>3.2699999999895226</v>
      </c>
      <c r="AK209" s="94">
        <f t="shared" si="15"/>
        <v>3.1661754092059244E-5</v>
      </c>
      <c r="AL209" s="91" t="s">
        <v>78</v>
      </c>
      <c r="AM209" s="95"/>
      <c r="AN209" s="61"/>
    </row>
    <row r="210" spans="2:40" ht="24.95" customHeight="1" x14ac:dyDescent="0.25">
      <c r="B210" s="78">
        <f t="shared" si="16"/>
        <v>202</v>
      </c>
      <c r="C210" s="79" t="s">
        <v>965</v>
      </c>
      <c r="D210" s="80" t="s">
        <v>66</v>
      </c>
      <c r="E210" s="80" t="s">
        <v>67</v>
      </c>
      <c r="F210" s="80" t="s">
        <v>976</v>
      </c>
      <c r="G210" s="80" t="s">
        <v>524</v>
      </c>
      <c r="H210" s="80" t="s">
        <v>9</v>
      </c>
      <c r="I210" s="80" t="s">
        <v>966</v>
      </c>
      <c r="J210" s="80" t="s">
        <v>407</v>
      </c>
      <c r="K210" s="81">
        <v>43837</v>
      </c>
      <c r="L210" s="82" t="s">
        <v>72</v>
      </c>
      <c r="M210" s="80" t="s">
        <v>73</v>
      </c>
      <c r="N210" s="83">
        <v>485387.71</v>
      </c>
      <c r="O210" s="80">
        <v>131</v>
      </c>
      <c r="P210" s="80">
        <v>0</v>
      </c>
      <c r="Q210" s="80" t="s">
        <v>74</v>
      </c>
      <c r="R210" s="80" t="s">
        <v>75</v>
      </c>
      <c r="S210" s="80" t="s">
        <v>74</v>
      </c>
      <c r="T210" s="80" t="s">
        <v>75</v>
      </c>
      <c r="U210" s="81">
        <v>43783</v>
      </c>
      <c r="V210" s="84">
        <v>0.35416666666666702</v>
      </c>
      <c r="W210" s="80" t="s">
        <v>74</v>
      </c>
      <c r="X210" s="80" t="s">
        <v>75</v>
      </c>
      <c r="Y210" s="80"/>
      <c r="Z210" s="80" t="s">
        <v>74</v>
      </c>
      <c r="AA210" s="173">
        <v>43830</v>
      </c>
      <c r="AB210" s="80">
        <f t="shared" ca="1" si="14"/>
        <v>47</v>
      </c>
      <c r="AC210" s="80">
        <v>109</v>
      </c>
      <c r="AD210" s="80">
        <v>17</v>
      </c>
      <c r="AE210" s="83">
        <v>24089.96</v>
      </c>
      <c r="AF210" s="80" t="s">
        <v>167</v>
      </c>
      <c r="AG210" s="80">
        <v>5</v>
      </c>
      <c r="AH210" s="83">
        <v>8357.52</v>
      </c>
      <c r="AI210" s="83">
        <v>308108.59000000003</v>
      </c>
      <c r="AJ210" s="83">
        <f>IF(OR(Processos!$H210="Alienação",Processos!$H210="Concessão"),"",(N210-AI210)-(AE210+AH210))</f>
        <v>144831.63999999998</v>
      </c>
      <c r="AK210" s="86">
        <f t="shared" si="15"/>
        <v>0.29838340983128719</v>
      </c>
      <c r="AL210" s="82" t="s">
        <v>78</v>
      </c>
      <c r="AM210" s="85" t="s">
        <v>1106</v>
      </c>
      <c r="AN210" s="61"/>
    </row>
    <row r="211" spans="2:40" ht="24.95" customHeight="1" x14ac:dyDescent="0.25">
      <c r="B211" s="78">
        <f t="shared" si="16"/>
        <v>203</v>
      </c>
      <c r="C211" s="88" t="s">
        <v>971</v>
      </c>
      <c r="D211" s="89" t="s">
        <v>66</v>
      </c>
      <c r="E211" s="89" t="s">
        <v>67</v>
      </c>
      <c r="F211" s="89" t="s">
        <v>978</v>
      </c>
      <c r="G211" s="89" t="s">
        <v>525</v>
      </c>
      <c r="H211" s="89" t="s">
        <v>12</v>
      </c>
      <c r="I211" s="89" t="s">
        <v>972</v>
      </c>
      <c r="J211" s="89" t="s">
        <v>396</v>
      </c>
      <c r="K211" s="90">
        <v>43795</v>
      </c>
      <c r="L211" s="91" t="s">
        <v>72</v>
      </c>
      <c r="M211" s="89" t="s">
        <v>265</v>
      </c>
      <c r="N211" s="92">
        <v>1500000</v>
      </c>
      <c r="O211" s="89">
        <v>8</v>
      </c>
      <c r="P211" s="89">
        <v>0</v>
      </c>
      <c r="Q211" s="89" t="s">
        <v>74</v>
      </c>
      <c r="R211" s="89" t="s">
        <v>75</v>
      </c>
      <c r="S211" s="89" t="s">
        <v>74</v>
      </c>
      <c r="T211" s="89" t="s">
        <v>75</v>
      </c>
      <c r="U211" s="90">
        <v>43783</v>
      </c>
      <c r="V211" s="93">
        <v>0.60416666666666696</v>
      </c>
      <c r="W211" s="89" t="s">
        <v>74</v>
      </c>
      <c r="X211" s="89" t="s">
        <v>75</v>
      </c>
      <c r="Y211" s="89" t="s">
        <v>75</v>
      </c>
      <c r="Z211" s="89" t="s">
        <v>74</v>
      </c>
      <c r="AA211" s="174">
        <v>43791</v>
      </c>
      <c r="AB211" s="89">
        <f t="shared" ca="1" si="14"/>
        <v>8</v>
      </c>
      <c r="AC211" s="89">
        <v>8</v>
      </c>
      <c r="AD211" s="89">
        <v>0</v>
      </c>
      <c r="AE211" s="92">
        <v>0</v>
      </c>
      <c r="AF211" s="89" t="s">
        <v>76</v>
      </c>
      <c r="AG211" s="89">
        <v>0</v>
      </c>
      <c r="AH211" s="92">
        <v>0</v>
      </c>
      <c r="AI211" s="92">
        <v>933320</v>
      </c>
      <c r="AJ211" s="92">
        <f>IF(OR(Processos!$H211="Alienação",Processos!$H211="Concessão"),"",(N211-AI211)-(AE211+AH211))</f>
        <v>566680</v>
      </c>
      <c r="AK211" s="94">
        <f t="shared" si="15"/>
        <v>0.37778666666666666</v>
      </c>
      <c r="AL211" s="91" t="s">
        <v>78</v>
      </c>
      <c r="AM211" s="95"/>
      <c r="AN211" s="61"/>
    </row>
    <row r="212" spans="2:40" ht="24.95" customHeight="1" x14ac:dyDescent="0.25">
      <c r="B212" s="78">
        <f t="shared" si="16"/>
        <v>204</v>
      </c>
      <c r="C212" s="79" t="s">
        <v>979</v>
      </c>
      <c r="D212" s="80" t="s">
        <v>66</v>
      </c>
      <c r="E212" s="80" t="s">
        <v>67</v>
      </c>
      <c r="F212" s="80" t="s">
        <v>987</v>
      </c>
      <c r="G212" s="80" t="s">
        <v>526</v>
      </c>
      <c r="H212" s="80" t="s">
        <v>9</v>
      </c>
      <c r="I212" s="80" t="s">
        <v>980</v>
      </c>
      <c r="J212" s="80" t="s">
        <v>269</v>
      </c>
      <c r="K212" s="81">
        <v>43794</v>
      </c>
      <c r="L212" s="82" t="s">
        <v>72</v>
      </c>
      <c r="M212" s="80" t="s">
        <v>265</v>
      </c>
      <c r="N212" s="83">
        <v>5417801</v>
      </c>
      <c r="O212" s="80">
        <v>36</v>
      </c>
      <c r="P212" s="80">
        <v>0</v>
      </c>
      <c r="Q212" s="80" t="s">
        <v>74</v>
      </c>
      <c r="R212" s="80" t="s">
        <v>75</v>
      </c>
      <c r="S212" s="80" t="s">
        <v>74</v>
      </c>
      <c r="T212" s="80" t="s">
        <v>75</v>
      </c>
      <c r="U212" s="81">
        <v>43782</v>
      </c>
      <c r="V212" s="84">
        <v>0.60416666666666696</v>
      </c>
      <c r="W212" s="80" t="s">
        <v>74</v>
      </c>
      <c r="X212" s="80" t="s">
        <v>75</v>
      </c>
      <c r="Y212" s="80" t="s">
        <v>75</v>
      </c>
      <c r="Z212" s="80" t="s">
        <v>74</v>
      </c>
      <c r="AA212" s="173">
        <v>43791</v>
      </c>
      <c r="AB212" s="80">
        <f t="shared" ca="1" si="14"/>
        <v>9</v>
      </c>
      <c r="AC212" s="80">
        <v>36</v>
      </c>
      <c r="AD212" s="80">
        <v>0</v>
      </c>
      <c r="AE212" s="83">
        <v>0</v>
      </c>
      <c r="AF212" s="80" t="s">
        <v>76</v>
      </c>
      <c r="AG212" s="80">
        <v>0</v>
      </c>
      <c r="AH212" s="83">
        <v>0</v>
      </c>
      <c r="AI212" s="83">
        <v>3577724</v>
      </c>
      <c r="AJ212" s="83">
        <f>IF(OR(Processos!$H212="Alienação",Processos!$H212="Concessão"),"",(N212-AI212)-(AE212+AH212))</f>
        <v>1840077</v>
      </c>
      <c r="AK212" s="86">
        <f t="shared" si="15"/>
        <v>0.33963539819938016</v>
      </c>
      <c r="AL212" s="82" t="s">
        <v>78</v>
      </c>
      <c r="AM212" s="85"/>
      <c r="AN212" s="61"/>
    </row>
    <row r="213" spans="2:40" ht="24.95" customHeight="1" x14ac:dyDescent="0.25">
      <c r="B213" s="78">
        <f t="shared" si="16"/>
        <v>205</v>
      </c>
      <c r="C213" s="88" t="s">
        <v>981</v>
      </c>
      <c r="D213" s="89" t="s">
        <v>66</v>
      </c>
      <c r="E213" s="89" t="s">
        <v>67</v>
      </c>
      <c r="F213" s="89" t="s">
        <v>988</v>
      </c>
      <c r="G213" s="89" t="s">
        <v>527</v>
      </c>
      <c r="H213" s="89" t="s">
        <v>9</v>
      </c>
      <c r="I213" s="89" t="s">
        <v>982</v>
      </c>
      <c r="J213" s="89" t="s">
        <v>269</v>
      </c>
      <c r="K213" s="90">
        <v>43815</v>
      </c>
      <c r="L213" s="91" t="s">
        <v>72</v>
      </c>
      <c r="M213" s="89" t="s">
        <v>84</v>
      </c>
      <c r="N213" s="92">
        <v>14536501.300000001</v>
      </c>
      <c r="O213" s="89">
        <v>26</v>
      </c>
      <c r="P213" s="89">
        <v>0</v>
      </c>
      <c r="Q213" s="89" t="s">
        <v>74</v>
      </c>
      <c r="R213" s="89" t="s">
        <v>75</v>
      </c>
      <c r="S213" s="89" t="s">
        <v>74</v>
      </c>
      <c r="T213" s="89" t="s">
        <v>75</v>
      </c>
      <c r="U213" s="90">
        <v>43789</v>
      </c>
      <c r="V213" s="93">
        <v>0.35416666666666702</v>
      </c>
      <c r="W213" s="89" t="s">
        <v>85</v>
      </c>
      <c r="X213" s="89" t="s">
        <v>74</v>
      </c>
      <c r="Y213" s="89" t="s">
        <v>1075</v>
      </c>
      <c r="Z213" s="89" t="s">
        <v>74</v>
      </c>
      <c r="AA213" s="174">
        <v>43802</v>
      </c>
      <c r="AB213" s="89">
        <f t="shared" ca="1" si="14"/>
        <v>13</v>
      </c>
      <c r="AC213" s="89">
        <v>26</v>
      </c>
      <c r="AD213" s="89">
        <v>0</v>
      </c>
      <c r="AE213" s="92">
        <v>0</v>
      </c>
      <c r="AF213" s="89" t="s">
        <v>76</v>
      </c>
      <c r="AG213" s="89">
        <v>0</v>
      </c>
      <c r="AH213" s="92">
        <v>0</v>
      </c>
      <c r="AI213" s="92">
        <v>11541269</v>
      </c>
      <c r="AJ213" s="92">
        <f>IF(OR(Processos!$H213="Alienação",Processos!$H213="Concessão"),"",(N213-AI213)-(AE213+AH213))</f>
        <v>2995232.3000000007</v>
      </c>
      <c r="AK213" s="94">
        <f t="shared" si="15"/>
        <v>0.20604905115648428</v>
      </c>
      <c r="AL213" s="91" t="s">
        <v>78</v>
      </c>
      <c r="AM213" s="95"/>
      <c r="AN213" s="61"/>
    </row>
    <row r="214" spans="2:40" ht="24.95" customHeight="1" x14ac:dyDescent="0.25">
      <c r="B214" s="78">
        <f t="shared" si="16"/>
        <v>206</v>
      </c>
      <c r="C214" s="79" t="s">
        <v>983</v>
      </c>
      <c r="D214" s="80" t="s">
        <v>66</v>
      </c>
      <c r="E214" s="80" t="s">
        <v>67</v>
      </c>
      <c r="F214" s="80" t="s">
        <v>989</v>
      </c>
      <c r="G214" s="80" t="s">
        <v>528</v>
      </c>
      <c r="H214" s="80" t="s">
        <v>9</v>
      </c>
      <c r="I214" s="80" t="s">
        <v>984</v>
      </c>
      <c r="J214" s="80" t="s">
        <v>244</v>
      </c>
      <c r="K214" s="81">
        <v>43812</v>
      </c>
      <c r="L214" s="82" t="s">
        <v>72</v>
      </c>
      <c r="M214" s="80" t="s">
        <v>265</v>
      </c>
      <c r="N214" s="83">
        <v>105935.78</v>
      </c>
      <c r="O214" s="80">
        <v>113</v>
      </c>
      <c r="P214" s="80">
        <v>0</v>
      </c>
      <c r="Q214" s="80" t="s">
        <v>74</v>
      </c>
      <c r="R214" s="80" t="s">
        <v>75</v>
      </c>
      <c r="S214" s="80" t="s">
        <v>74</v>
      </c>
      <c r="T214" s="80" t="s">
        <v>75</v>
      </c>
      <c r="U214" s="81">
        <v>43787</v>
      </c>
      <c r="V214" s="84">
        <v>0.375</v>
      </c>
      <c r="W214" s="80" t="s">
        <v>74</v>
      </c>
      <c r="X214" s="80" t="s">
        <v>75</v>
      </c>
      <c r="Y214" s="80" t="s">
        <v>75</v>
      </c>
      <c r="Z214" s="80" t="s">
        <v>74</v>
      </c>
      <c r="AA214" s="173">
        <v>43811</v>
      </c>
      <c r="AB214" s="80">
        <f t="shared" ca="1" si="14"/>
        <v>24</v>
      </c>
      <c r="AC214" s="80">
        <f>113-11</f>
        <v>102</v>
      </c>
      <c r="AD214" s="80">
        <v>11</v>
      </c>
      <c r="AE214" s="83">
        <v>986.41</v>
      </c>
      <c r="AF214" s="80" t="s">
        <v>1058</v>
      </c>
      <c r="AG214" s="80">
        <v>0</v>
      </c>
      <c r="AH214" s="83">
        <v>0</v>
      </c>
      <c r="AI214" s="83">
        <v>70779.75</v>
      </c>
      <c r="AJ214" s="83">
        <f>IF(OR(Processos!$H214="Alienação",Processos!$H214="Concessão"),"",(N214-AI214)-(AE214+AH214))</f>
        <v>34169.619999999995</v>
      </c>
      <c r="AK214" s="86">
        <f t="shared" si="15"/>
        <v>0.32255032246895238</v>
      </c>
      <c r="AL214" s="82" t="s">
        <v>78</v>
      </c>
      <c r="AM214" s="85"/>
      <c r="AN214" s="61"/>
    </row>
    <row r="215" spans="2:40" ht="24.95" customHeight="1" x14ac:dyDescent="0.25">
      <c r="B215" s="78">
        <f t="shared" si="16"/>
        <v>207</v>
      </c>
      <c r="C215" s="88" t="s">
        <v>985</v>
      </c>
      <c r="D215" s="89" t="s">
        <v>66</v>
      </c>
      <c r="E215" s="89" t="s">
        <v>67</v>
      </c>
      <c r="F215" s="89" t="s">
        <v>990</v>
      </c>
      <c r="G215" s="89" t="s">
        <v>529</v>
      </c>
      <c r="H215" s="89" t="s">
        <v>12</v>
      </c>
      <c r="I215" s="89" t="s">
        <v>986</v>
      </c>
      <c r="J215" s="89" t="s">
        <v>402</v>
      </c>
      <c r="K215" s="90">
        <v>43804</v>
      </c>
      <c r="L215" s="91" t="s">
        <v>72</v>
      </c>
      <c r="M215" s="89" t="s">
        <v>265</v>
      </c>
      <c r="N215" s="92">
        <v>345028.32</v>
      </c>
      <c r="O215" s="89">
        <v>25</v>
      </c>
      <c r="P215" s="89">
        <v>0</v>
      </c>
      <c r="Q215" s="89" t="s">
        <v>74</v>
      </c>
      <c r="R215" s="89" t="s">
        <v>75</v>
      </c>
      <c r="S215" s="89" t="s">
        <v>74</v>
      </c>
      <c r="T215" s="89" t="s">
        <v>75</v>
      </c>
      <c r="U215" s="90">
        <v>43787</v>
      </c>
      <c r="V215" s="93">
        <v>0.60416666666666696</v>
      </c>
      <c r="W215" s="89" t="s">
        <v>74</v>
      </c>
      <c r="X215" s="89" t="s">
        <v>75</v>
      </c>
      <c r="Y215" s="89" t="s">
        <v>75</v>
      </c>
      <c r="Z215" s="89" t="s">
        <v>74</v>
      </c>
      <c r="AA215" s="174">
        <v>43803</v>
      </c>
      <c r="AB215" s="89">
        <f t="shared" ca="1" si="14"/>
        <v>16</v>
      </c>
      <c r="AC215" s="89">
        <v>15</v>
      </c>
      <c r="AD215" s="89">
        <v>8</v>
      </c>
      <c r="AE215" s="92">
        <v>63224.99</v>
      </c>
      <c r="AF215" s="89" t="s">
        <v>1058</v>
      </c>
      <c r="AG215" s="89">
        <v>2</v>
      </c>
      <c r="AH215" s="92">
        <v>1963.27</v>
      </c>
      <c r="AI215" s="92">
        <v>261057.1</v>
      </c>
      <c r="AJ215" s="92">
        <f>IF(OR(Processos!$H215="Alienação",Processos!$H215="Concessão"),"",(N215-AI215)-(AE215+AH215))</f>
        <v>18782.960000000006</v>
      </c>
      <c r="AK215" s="94">
        <f t="shared" si="15"/>
        <v>5.4438893595748911E-2</v>
      </c>
      <c r="AL215" s="91" t="s">
        <v>78</v>
      </c>
      <c r="AM215" s="95"/>
      <c r="AN215" s="61"/>
    </row>
    <row r="216" spans="2:40" ht="24.95" customHeight="1" x14ac:dyDescent="0.25">
      <c r="B216" s="78">
        <f t="shared" si="16"/>
        <v>208</v>
      </c>
      <c r="C216" s="79" t="s">
        <v>991</v>
      </c>
      <c r="D216" s="80" t="s">
        <v>66</v>
      </c>
      <c r="E216" s="80" t="s">
        <v>67</v>
      </c>
      <c r="F216" s="80" t="s">
        <v>994</v>
      </c>
      <c r="G216" s="80" t="s">
        <v>993</v>
      </c>
      <c r="H216" s="80" t="s">
        <v>9</v>
      </c>
      <c r="I216" s="80" t="s">
        <v>992</v>
      </c>
      <c r="J216" s="80" t="s">
        <v>269</v>
      </c>
      <c r="K216" s="81">
        <v>43812</v>
      </c>
      <c r="L216" s="82" t="s">
        <v>72</v>
      </c>
      <c r="M216" s="80" t="s">
        <v>73</v>
      </c>
      <c r="N216" s="83">
        <v>3352299.61</v>
      </c>
      <c r="O216" s="80">
        <v>59</v>
      </c>
      <c r="P216" s="80">
        <v>0</v>
      </c>
      <c r="Q216" s="80" t="s">
        <v>74</v>
      </c>
      <c r="R216" s="80" t="s">
        <v>75</v>
      </c>
      <c r="S216" s="80" t="s">
        <v>74</v>
      </c>
      <c r="T216" s="80" t="s">
        <v>75</v>
      </c>
      <c r="U216" s="81">
        <v>43790</v>
      </c>
      <c r="V216" s="84">
        <v>0.35416666666666702</v>
      </c>
      <c r="W216" s="80" t="s">
        <v>74</v>
      </c>
      <c r="X216" s="80" t="s">
        <v>75</v>
      </c>
      <c r="Y216" s="80"/>
      <c r="Z216" s="80" t="s">
        <v>74</v>
      </c>
      <c r="AA216" s="173">
        <v>43809</v>
      </c>
      <c r="AB216" s="80">
        <f t="shared" ca="1" si="14"/>
        <v>19</v>
      </c>
      <c r="AC216" s="80">
        <v>57</v>
      </c>
      <c r="AD216" s="80">
        <v>2</v>
      </c>
      <c r="AE216" s="83">
        <v>64085</v>
      </c>
      <c r="AF216" s="80" t="s">
        <v>1078</v>
      </c>
      <c r="AG216" s="80">
        <v>0</v>
      </c>
      <c r="AH216" s="83">
        <v>0</v>
      </c>
      <c r="AI216" s="83">
        <v>2235397.6</v>
      </c>
      <c r="AJ216" s="83">
        <f>IF(OR(Processos!$H216="Alienação",Processos!$H216="Concessão"),"",(N216-AI216)-(AE216+AH216))</f>
        <v>1052817.0099999998</v>
      </c>
      <c r="AK216" s="86">
        <f t="shared" si="15"/>
        <v>0.31405814887768929</v>
      </c>
      <c r="AL216" s="82" t="s">
        <v>78</v>
      </c>
      <c r="AM216" s="85"/>
      <c r="AN216" s="61"/>
    </row>
    <row r="217" spans="2:40" ht="24.95" customHeight="1" x14ac:dyDescent="0.25">
      <c r="B217" s="78">
        <f t="shared" si="16"/>
        <v>209</v>
      </c>
      <c r="C217" s="88" t="s">
        <v>996</v>
      </c>
      <c r="D217" s="89" t="s">
        <v>327</v>
      </c>
      <c r="E217" s="89" t="s">
        <v>328</v>
      </c>
      <c r="F217" s="89" t="s">
        <v>232</v>
      </c>
      <c r="G217" s="89" t="s">
        <v>76</v>
      </c>
      <c r="H217" s="89" t="s">
        <v>10</v>
      </c>
      <c r="I217" s="89" t="s">
        <v>997</v>
      </c>
      <c r="J217" s="89" t="s">
        <v>145</v>
      </c>
      <c r="K217" s="90">
        <v>43797</v>
      </c>
      <c r="L217" s="91" t="s">
        <v>400</v>
      </c>
      <c r="M217" s="89" t="s">
        <v>265</v>
      </c>
      <c r="N217" s="92">
        <v>8284545.6699999999</v>
      </c>
      <c r="O217" s="89">
        <v>1</v>
      </c>
      <c r="P217" s="89">
        <v>0</v>
      </c>
      <c r="Q217" s="89" t="s">
        <v>85</v>
      </c>
      <c r="R217" s="89" t="s">
        <v>74</v>
      </c>
      <c r="S217" s="89" t="s">
        <v>74</v>
      </c>
      <c r="T217" s="89" t="s">
        <v>75</v>
      </c>
      <c r="U217" s="90">
        <v>43795</v>
      </c>
      <c r="V217" s="93">
        <v>0.375</v>
      </c>
      <c r="W217" s="89" t="s">
        <v>74</v>
      </c>
      <c r="X217" s="89" t="s">
        <v>75</v>
      </c>
      <c r="Y217" s="89" t="s">
        <v>75</v>
      </c>
      <c r="Z217" s="89" t="s">
        <v>74</v>
      </c>
      <c r="AA217" s="174">
        <v>43796</v>
      </c>
      <c r="AB217" s="89">
        <f t="shared" ca="1" si="14"/>
        <v>1</v>
      </c>
      <c r="AC217" s="232">
        <v>1</v>
      </c>
      <c r="AD217" s="89">
        <v>0</v>
      </c>
      <c r="AE217" s="92">
        <v>0</v>
      </c>
      <c r="AF217" s="89" t="s">
        <v>76</v>
      </c>
      <c r="AG217" s="89">
        <v>0</v>
      </c>
      <c r="AH217" s="92">
        <v>0</v>
      </c>
      <c r="AI217" s="92">
        <v>6751904.7210999997</v>
      </c>
      <c r="AJ217" s="92">
        <f>IF(OR(Processos!$H217="Alienação",Processos!$H217="Concessão"),"",(N217-AI217)-(AE217+AH217))</f>
        <v>1532640.9489000002</v>
      </c>
      <c r="AK217" s="94">
        <f t="shared" si="15"/>
        <v>0.18499999999396469</v>
      </c>
      <c r="AL217" s="91" t="s">
        <v>78</v>
      </c>
      <c r="AM217" s="95"/>
      <c r="AN217" s="61"/>
    </row>
    <row r="218" spans="2:40" ht="24.95" customHeight="1" x14ac:dyDescent="0.25">
      <c r="B218" s="78">
        <f t="shared" si="16"/>
        <v>210</v>
      </c>
      <c r="C218" s="79" t="s">
        <v>953</v>
      </c>
      <c r="D218" s="80" t="s">
        <v>66</v>
      </c>
      <c r="E218" s="80" t="s">
        <v>67</v>
      </c>
      <c r="F218" s="80" t="s">
        <v>1002</v>
      </c>
      <c r="G218" s="80" t="s">
        <v>1009</v>
      </c>
      <c r="H218" s="80" t="s">
        <v>13</v>
      </c>
      <c r="I218" s="80" t="s">
        <v>954</v>
      </c>
      <c r="J218" s="80" t="s">
        <v>234</v>
      </c>
      <c r="K218" s="81">
        <v>43774</v>
      </c>
      <c r="L218" s="82" t="s">
        <v>178</v>
      </c>
      <c r="M218" s="80" t="s">
        <v>265</v>
      </c>
      <c r="N218" s="83">
        <v>764144.93</v>
      </c>
      <c r="O218" s="80">
        <v>40</v>
      </c>
      <c r="P218" s="80">
        <v>4</v>
      </c>
      <c r="Q218" s="80"/>
      <c r="R218" s="80"/>
      <c r="S218" s="80"/>
      <c r="T218" s="80"/>
      <c r="U218" s="81"/>
      <c r="V218" s="84"/>
      <c r="W218" s="80"/>
      <c r="X218" s="80"/>
      <c r="Y218" s="80"/>
      <c r="Z218" s="80"/>
      <c r="AA218" s="173"/>
      <c r="AB218" s="80" t="str">
        <f ca="1">IF(U218="","",IF(AA218="",TODAY()-U218,IF(AA218-U218,AA218-U218,0)))</f>
        <v/>
      </c>
      <c r="AC218" s="80"/>
      <c r="AD218" s="80"/>
      <c r="AE218" s="83"/>
      <c r="AF218" s="80"/>
      <c r="AG218" s="80"/>
      <c r="AH218" s="83"/>
      <c r="AI218" s="83"/>
      <c r="AJ218" s="83">
        <f>IF(OR(Processos!$H218="Alienação",Processos!$H218="Concessão"),"",(N218-AI218)-(AE218+AH218))</f>
        <v>764144.93</v>
      </c>
      <c r="AK218" s="86">
        <f>IF(ISERROR((AJ218*100)/N218/100),"",(AJ218*100)/N218/100)</f>
        <v>1</v>
      </c>
      <c r="AL218" s="82" t="s">
        <v>399</v>
      </c>
      <c r="AM218" s="85"/>
      <c r="AN218" s="61"/>
    </row>
    <row r="219" spans="2:40" ht="24.95" customHeight="1" x14ac:dyDescent="0.25">
      <c r="B219" s="78">
        <f t="shared" si="16"/>
        <v>211</v>
      </c>
      <c r="C219" s="88" t="s">
        <v>1010</v>
      </c>
      <c r="D219" s="80" t="s">
        <v>66</v>
      </c>
      <c r="E219" s="80" t="s">
        <v>67</v>
      </c>
      <c r="F219" s="80" t="s">
        <v>1011</v>
      </c>
      <c r="G219" s="80" t="s">
        <v>541</v>
      </c>
      <c r="H219" s="80" t="s">
        <v>13</v>
      </c>
      <c r="I219" s="80" t="s">
        <v>999</v>
      </c>
      <c r="J219" s="80" t="s">
        <v>138</v>
      </c>
      <c r="K219" s="81">
        <v>43774</v>
      </c>
      <c r="L219" s="82" t="s">
        <v>178</v>
      </c>
      <c r="M219" s="80" t="s">
        <v>73</v>
      </c>
      <c r="N219" s="83">
        <v>311552.84999999998</v>
      </c>
      <c r="O219" s="80">
        <v>129</v>
      </c>
      <c r="P219" s="80">
        <v>1</v>
      </c>
      <c r="Q219" s="80"/>
      <c r="R219" s="80"/>
      <c r="S219" s="80"/>
      <c r="T219" s="80"/>
      <c r="U219" s="81"/>
      <c r="V219" s="84"/>
      <c r="W219" s="80"/>
      <c r="X219" s="80"/>
      <c r="Y219" s="80"/>
      <c r="Z219" s="80"/>
      <c r="AA219" s="173"/>
      <c r="AB219" s="80" t="str">
        <f ca="1">IF(U219="","",IF(AA219="",TODAY()-U219,IF(AA219-U219,AA219-U219,0)))</f>
        <v/>
      </c>
      <c r="AC219" s="80"/>
      <c r="AD219" s="80"/>
      <c r="AE219" s="83"/>
      <c r="AF219" s="80"/>
      <c r="AG219" s="80"/>
      <c r="AH219" s="83"/>
      <c r="AI219" s="83"/>
      <c r="AJ219" s="83">
        <f>IF(OR(Processos!$H219="Alienação",Processos!$H219="Concessão"),"",(N219-AI219)-(AE219+AH219))</f>
        <v>311552.84999999998</v>
      </c>
      <c r="AK219" s="86">
        <f>IF(ISERROR((AJ219*100)/N219/100),"",(AJ219*100)/N219/100)</f>
        <v>1</v>
      </c>
      <c r="AL219" s="82" t="s">
        <v>399</v>
      </c>
      <c r="AM219" s="85"/>
      <c r="AN219" s="61"/>
    </row>
    <row r="220" spans="2:40" ht="24.95" customHeight="1" x14ac:dyDescent="0.25">
      <c r="B220" s="78">
        <f t="shared" si="16"/>
        <v>212</v>
      </c>
      <c r="C220" s="79" t="s">
        <v>1003</v>
      </c>
      <c r="D220" s="80" t="s">
        <v>66</v>
      </c>
      <c r="E220" s="80" t="s">
        <v>67</v>
      </c>
      <c r="F220" s="80" t="s">
        <v>1012</v>
      </c>
      <c r="G220" s="80" t="s">
        <v>1013</v>
      </c>
      <c r="H220" s="80" t="s">
        <v>13</v>
      </c>
      <c r="I220" s="80" t="s">
        <v>1004</v>
      </c>
      <c r="J220" s="80" t="s">
        <v>214</v>
      </c>
      <c r="K220" s="81">
        <v>43774</v>
      </c>
      <c r="L220" s="82" t="s">
        <v>178</v>
      </c>
      <c r="M220" s="80" t="s">
        <v>84</v>
      </c>
      <c r="N220" s="83">
        <v>363039.42</v>
      </c>
      <c r="O220" s="80">
        <v>4</v>
      </c>
      <c r="P220" s="80">
        <v>1</v>
      </c>
      <c r="Q220" s="80"/>
      <c r="R220" s="80"/>
      <c r="S220" s="80"/>
      <c r="T220" s="80"/>
      <c r="U220" s="81"/>
      <c r="V220" s="84"/>
      <c r="W220" s="80"/>
      <c r="X220" s="80"/>
      <c r="Y220" s="80"/>
      <c r="Z220" s="80"/>
      <c r="AA220" s="173"/>
      <c r="AB220" s="80" t="str">
        <f t="shared" ca="1" si="14"/>
        <v/>
      </c>
      <c r="AC220" s="80"/>
      <c r="AD220" s="80"/>
      <c r="AE220" s="83"/>
      <c r="AF220" s="80"/>
      <c r="AG220" s="80"/>
      <c r="AH220" s="83"/>
      <c r="AI220" s="83"/>
      <c r="AJ220" s="83">
        <f>IF(OR(Processos!$H220="Alienação",Processos!$H220="Concessão"),"",(N220-AI220)-(AE220+AH220))</f>
        <v>363039.42</v>
      </c>
      <c r="AK220" s="86">
        <f t="shared" si="15"/>
        <v>1</v>
      </c>
      <c r="AL220" s="82" t="s">
        <v>399</v>
      </c>
      <c r="AM220" s="85"/>
      <c r="AN220" s="61"/>
    </row>
    <row r="221" spans="2:40" ht="24.95" customHeight="1" x14ac:dyDescent="0.25">
      <c r="B221" s="78">
        <f t="shared" si="16"/>
        <v>213</v>
      </c>
      <c r="C221" s="79" t="s">
        <v>1014</v>
      </c>
      <c r="D221" s="80" t="s">
        <v>66</v>
      </c>
      <c r="E221" s="80" t="s">
        <v>67</v>
      </c>
      <c r="F221" s="80" t="s">
        <v>1016</v>
      </c>
      <c r="G221" s="80" t="s">
        <v>1017</v>
      </c>
      <c r="H221" s="80" t="s">
        <v>13</v>
      </c>
      <c r="I221" s="80" t="s">
        <v>1015</v>
      </c>
      <c r="J221" s="80" t="s">
        <v>104</v>
      </c>
      <c r="K221" s="81">
        <v>43776</v>
      </c>
      <c r="L221" s="82" t="s">
        <v>178</v>
      </c>
      <c r="M221" s="80" t="s">
        <v>73</v>
      </c>
      <c r="N221" s="83">
        <v>1022855</v>
      </c>
      <c r="O221" s="80">
        <v>42</v>
      </c>
      <c r="P221" s="80">
        <v>0</v>
      </c>
      <c r="Q221" s="80"/>
      <c r="R221" s="80"/>
      <c r="S221" s="80"/>
      <c r="T221" s="80"/>
      <c r="U221" s="81"/>
      <c r="V221" s="84"/>
      <c r="W221" s="80"/>
      <c r="X221" s="80"/>
      <c r="Y221" s="80"/>
      <c r="Z221" s="80"/>
      <c r="AA221" s="173"/>
      <c r="AB221" s="80" t="str">
        <f ca="1">IF(U221="","",IF(AA221="",TODAY()-U221,IF(AA221-U221,AA221-U221,0)))</f>
        <v/>
      </c>
      <c r="AC221" s="80"/>
      <c r="AD221" s="80"/>
      <c r="AE221" s="83"/>
      <c r="AF221" s="80"/>
      <c r="AG221" s="80"/>
      <c r="AH221" s="83"/>
      <c r="AI221" s="83"/>
      <c r="AJ221" s="83">
        <f>IF(OR(Processos!$H221="Alienação",Processos!$H221="Concessão"),"",(N221-AI221)-(AE221+AH221))</f>
        <v>1022855</v>
      </c>
      <c r="AK221" s="86">
        <f t="shared" ref="AK221:AK229" si="17">IF(ISERROR((AJ221*100)/N221/100),"",(AJ221*100)/N221/100)</f>
        <v>1</v>
      </c>
      <c r="AL221" s="82" t="s">
        <v>399</v>
      </c>
      <c r="AM221" s="85"/>
      <c r="AN221" s="61"/>
    </row>
    <row r="222" spans="2:40" ht="24.95" customHeight="1" x14ac:dyDescent="0.25">
      <c r="B222" s="78">
        <f t="shared" si="16"/>
        <v>214</v>
      </c>
      <c r="C222" s="79" t="s">
        <v>1018</v>
      </c>
      <c r="D222" s="80" t="s">
        <v>327</v>
      </c>
      <c r="E222" s="80" t="s">
        <v>328</v>
      </c>
      <c r="F222" s="80" t="s">
        <v>216</v>
      </c>
      <c r="G222" s="80" t="s">
        <v>76</v>
      </c>
      <c r="H222" s="80" t="s">
        <v>10</v>
      </c>
      <c r="I222" s="80" t="s">
        <v>1019</v>
      </c>
      <c r="J222" s="80" t="s">
        <v>429</v>
      </c>
      <c r="K222" s="81">
        <v>43804</v>
      </c>
      <c r="L222" s="91" t="s">
        <v>400</v>
      </c>
      <c r="M222" s="80" t="s">
        <v>265</v>
      </c>
      <c r="N222" s="83">
        <v>1175864.3400000001</v>
      </c>
      <c r="O222" s="80">
        <v>1</v>
      </c>
      <c r="P222" s="80">
        <v>0</v>
      </c>
      <c r="Q222" s="80" t="s">
        <v>74</v>
      </c>
      <c r="R222" s="80" t="s">
        <v>75</v>
      </c>
      <c r="S222" s="80" t="s">
        <v>74</v>
      </c>
      <c r="T222" s="80" t="s">
        <v>75</v>
      </c>
      <c r="U222" s="81">
        <v>43802</v>
      </c>
      <c r="V222" s="84">
        <v>0.375</v>
      </c>
      <c r="W222" s="80" t="s">
        <v>74</v>
      </c>
      <c r="X222" s="80" t="s">
        <v>75</v>
      </c>
      <c r="Y222" s="80" t="s">
        <v>76</v>
      </c>
      <c r="Z222" s="80" t="s">
        <v>74</v>
      </c>
      <c r="AA222" s="173">
        <v>43803</v>
      </c>
      <c r="AB222" s="80">
        <f ca="1">IF(U222="","",IF(AA222="",TODAY()-U222,IF(AA222-U222,AA222-U222,0)))</f>
        <v>1</v>
      </c>
      <c r="AC222" s="80">
        <v>1</v>
      </c>
      <c r="AD222" s="80">
        <v>0</v>
      </c>
      <c r="AE222" s="83">
        <v>0</v>
      </c>
      <c r="AF222" s="80" t="s">
        <v>76</v>
      </c>
      <c r="AG222" s="80">
        <v>0</v>
      </c>
      <c r="AH222" s="83">
        <v>0</v>
      </c>
      <c r="AI222" s="83">
        <v>940691.47199999995</v>
      </c>
      <c r="AJ222" s="83">
        <f>IF(OR(Processos!$H222="Alienação",Processos!$H222="Concessão"),"",(N222-AI222)-(AE222+AH222))</f>
        <v>235172.86800000013</v>
      </c>
      <c r="AK222" s="86">
        <f t="shared" si="17"/>
        <v>0.20000000000000007</v>
      </c>
      <c r="AL222" s="82" t="s">
        <v>78</v>
      </c>
      <c r="AM222" s="85"/>
      <c r="AN222" s="61"/>
    </row>
    <row r="223" spans="2:40" ht="24.95" customHeight="1" x14ac:dyDescent="0.25">
      <c r="B223" s="78">
        <f t="shared" si="16"/>
        <v>215</v>
      </c>
      <c r="C223" s="88" t="s">
        <v>1041</v>
      </c>
      <c r="D223" s="89" t="s">
        <v>66</v>
      </c>
      <c r="E223" s="89" t="s">
        <v>67</v>
      </c>
      <c r="F223" s="89" t="s">
        <v>1048</v>
      </c>
      <c r="G223" s="89" t="s">
        <v>545</v>
      </c>
      <c r="H223" s="89" t="s">
        <v>13</v>
      </c>
      <c r="I223" s="89" t="s">
        <v>1042</v>
      </c>
      <c r="J223" s="89" t="s">
        <v>426</v>
      </c>
      <c r="K223" s="90">
        <v>43795</v>
      </c>
      <c r="L223" s="91" t="s">
        <v>178</v>
      </c>
      <c r="M223" s="89" t="s">
        <v>117</v>
      </c>
      <c r="N223" s="92">
        <v>1024037.76</v>
      </c>
      <c r="O223" s="89">
        <v>5</v>
      </c>
      <c r="P223" s="89">
        <v>1</v>
      </c>
      <c r="Q223" s="89"/>
      <c r="R223" s="89"/>
      <c r="S223" s="89"/>
      <c r="T223" s="89"/>
      <c r="U223" s="90"/>
      <c r="V223" s="93"/>
      <c r="W223" s="89"/>
      <c r="X223" s="89"/>
      <c r="Y223" s="89"/>
      <c r="Z223" s="89"/>
      <c r="AA223" s="174"/>
      <c r="AB223" s="89" t="str">
        <f ca="1">IF(U223="","",IF(AA223="",TODAY()-U223,IF(AA223-U223,AA223-U223,0)))</f>
        <v/>
      </c>
      <c r="AC223" s="89"/>
      <c r="AD223" s="89"/>
      <c r="AE223" s="92"/>
      <c r="AF223" s="89"/>
      <c r="AG223" s="89"/>
      <c r="AH223" s="92"/>
      <c r="AI223" s="92"/>
      <c r="AJ223" s="92">
        <f>IF(OR(Processos!$H223="Alienação",Processos!$H223="Concessão"),"",(N223-AI223)-(AE223+AH223))</f>
        <v>1024037.76</v>
      </c>
      <c r="AK223" s="94">
        <f t="shared" si="17"/>
        <v>1</v>
      </c>
      <c r="AL223" s="91" t="s">
        <v>399</v>
      </c>
      <c r="AM223" s="95"/>
      <c r="AN223" s="61"/>
    </row>
    <row r="224" spans="2:40" ht="24.95" customHeight="1" x14ac:dyDescent="0.25">
      <c r="B224" s="78">
        <f t="shared" si="16"/>
        <v>216</v>
      </c>
      <c r="C224" s="79" t="s">
        <v>1049</v>
      </c>
      <c r="D224" s="80" t="s">
        <v>327</v>
      </c>
      <c r="E224" s="80" t="s">
        <v>328</v>
      </c>
      <c r="F224" s="80" t="s">
        <v>222</v>
      </c>
      <c r="G224" s="80" t="s">
        <v>76</v>
      </c>
      <c r="H224" s="80" t="s">
        <v>10</v>
      </c>
      <c r="I224" s="195" t="s">
        <v>1050</v>
      </c>
      <c r="J224" s="80" t="s">
        <v>415</v>
      </c>
      <c r="K224" s="81">
        <v>43819</v>
      </c>
      <c r="L224" s="82" t="s">
        <v>400</v>
      </c>
      <c r="M224" s="80" t="s">
        <v>265</v>
      </c>
      <c r="N224" s="83">
        <v>523522.83</v>
      </c>
      <c r="O224" s="80">
        <v>1</v>
      </c>
      <c r="P224" s="80">
        <v>0</v>
      </c>
      <c r="Q224" s="80" t="s">
        <v>74</v>
      </c>
      <c r="R224" s="80" t="s">
        <v>75</v>
      </c>
      <c r="S224" s="80" t="s">
        <v>74</v>
      </c>
      <c r="T224" s="80" t="s">
        <v>75</v>
      </c>
      <c r="U224" s="81">
        <v>43817</v>
      </c>
      <c r="V224" s="84">
        <v>0.375</v>
      </c>
      <c r="W224" s="80" t="s">
        <v>74</v>
      </c>
      <c r="X224" s="80" t="s">
        <v>75</v>
      </c>
      <c r="Y224" s="80" t="s">
        <v>75</v>
      </c>
      <c r="Z224" s="80" t="s">
        <v>74</v>
      </c>
      <c r="AA224" s="173">
        <v>43818</v>
      </c>
      <c r="AB224" s="80">
        <f ca="1">IF(U224="","",IF(AA224="",TODAY()-U224,IF(AA224-U224,AA224-U224,0)))</f>
        <v>1</v>
      </c>
      <c r="AC224" s="80">
        <v>1</v>
      </c>
      <c r="AD224" s="80">
        <v>0</v>
      </c>
      <c r="AE224" s="83">
        <v>0</v>
      </c>
      <c r="AF224" s="80" t="s">
        <v>76</v>
      </c>
      <c r="AG224" s="80">
        <v>0</v>
      </c>
      <c r="AH224" s="83">
        <v>0</v>
      </c>
      <c r="AI224" s="83">
        <v>465935.3187</v>
      </c>
      <c r="AJ224" s="83">
        <f>IF(OR(Processos!$H224="Alienação",Processos!$H224="Concessão"),"",(N224-AI224)-(AE224+AH224))</f>
        <v>57587.511300000013</v>
      </c>
      <c r="AK224" s="86">
        <f t="shared" si="17"/>
        <v>0.11000000000000001</v>
      </c>
      <c r="AL224" s="82" t="s">
        <v>78</v>
      </c>
      <c r="AM224" s="85"/>
      <c r="AN224" s="61"/>
    </row>
    <row r="225" spans="2:40" ht="24.95" customHeight="1" x14ac:dyDescent="0.25">
      <c r="B225" s="78">
        <f t="shared" si="16"/>
        <v>217</v>
      </c>
      <c r="C225" s="88" t="s">
        <v>1051</v>
      </c>
      <c r="D225" s="89" t="s">
        <v>327</v>
      </c>
      <c r="E225" s="89" t="s">
        <v>328</v>
      </c>
      <c r="F225" s="89" t="s">
        <v>257</v>
      </c>
      <c r="G225" s="89" t="s">
        <v>76</v>
      </c>
      <c r="H225" s="89" t="s">
        <v>10</v>
      </c>
      <c r="I225" s="194" t="s">
        <v>1052</v>
      </c>
      <c r="J225" s="89" t="s">
        <v>393</v>
      </c>
      <c r="K225" s="90">
        <v>43822</v>
      </c>
      <c r="L225" s="82" t="s">
        <v>400</v>
      </c>
      <c r="M225" s="89" t="s">
        <v>84</v>
      </c>
      <c r="N225" s="92">
        <v>326198.63</v>
      </c>
      <c r="O225" s="89">
        <v>1</v>
      </c>
      <c r="P225" s="89">
        <v>0</v>
      </c>
      <c r="Q225" s="89" t="s">
        <v>74</v>
      </c>
      <c r="R225" s="89" t="s">
        <v>75</v>
      </c>
      <c r="S225" s="89" t="s">
        <v>74</v>
      </c>
      <c r="T225" s="89" t="s">
        <v>75</v>
      </c>
      <c r="U225" s="90">
        <v>43818</v>
      </c>
      <c r="V225" s="93">
        <v>0.35416666666666702</v>
      </c>
      <c r="W225" s="89" t="s">
        <v>74</v>
      </c>
      <c r="X225" s="89" t="s">
        <v>75</v>
      </c>
      <c r="Y225" s="89" t="s">
        <v>75</v>
      </c>
      <c r="Z225" s="89" t="s">
        <v>74</v>
      </c>
      <c r="AA225" s="174">
        <v>43818</v>
      </c>
      <c r="AB225" s="89">
        <f ca="1">IF(U225="","",IF(AA225="",TODAY()-U225,IF(AA225-U225,AA225-U225,0)))</f>
        <v>0</v>
      </c>
      <c r="AC225" s="89">
        <v>1</v>
      </c>
      <c r="AD225" s="89">
        <v>0</v>
      </c>
      <c r="AE225" s="92">
        <v>0</v>
      </c>
      <c r="AF225" s="89">
        <v>0</v>
      </c>
      <c r="AG225" s="89">
        <v>0</v>
      </c>
      <c r="AH225" s="92">
        <v>0</v>
      </c>
      <c r="AI225" s="92">
        <v>293578.77</v>
      </c>
      <c r="AJ225" s="92">
        <f>IF(OR(Processos!$H225="Alienação",Processos!$H225="Concessão"),"",(N225-AI225)-(AE225+AH225))</f>
        <v>32619.859999999986</v>
      </c>
      <c r="AK225" s="94">
        <f t="shared" si="17"/>
        <v>9.9999990803149558E-2</v>
      </c>
      <c r="AL225" s="91" t="s">
        <v>78</v>
      </c>
      <c r="AM225" s="95"/>
      <c r="AN225" s="61"/>
    </row>
    <row r="226" spans="2:40" ht="24.95" customHeight="1" x14ac:dyDescent="0.25">
      <c r="B226" s="78">
        <f t="shared" si="16"/>
        <v>218</v>
      </c>
      <c r="C226" s="79" t="s">
        <v>1055</v>
      </c>
      <c r="D226" s="80" t="s">
        <v>66</v>
      </c>
      <c r="E226" s="80" t="s">
        <v>67</v>
      </c>
      <c r="F226" s="80" t="s">
        <v>1057</v>
      </c>
      <c r="G226" s="80" t="s">
        <v>551</v>
      </c>
      <c r="H226" s="80" t="s">
        <v>9</v>
      </c>
      <c r="I226" s="80" t="s">
        <v>1056</v>
      </c>
      <c r="J226" s="80" t="s">
        <v>138</v>
      </c>
      <c r="K226" s="81">
        <v>43797</v>
      </c>
      <c r="L226" s="82" t="s">
        <v>410</v>
      </c>
      <c r="M226" s="80" t="s">
        <v>139</v>
      </c>
      <c r="N226" s="83">
        <v>822726.79</v>
      </c>
      <c r="O226" s="80">
        <v>98</v>
      </c>
      <c r="P226" s="80">
        <v>1</v>
      </c>
      <c r="Q226" s="80"/>
      <c r="R226" s="80"/>
      <c r="S226" s="80"/>
      <c r="T226" s="80"/>
      <c r="U226" s="81"/>
      <c r="V226" s="84"/>
      <c r="W226" s="80"/>
      <c r="X226" s="80"/>
      <c r="Y226" s="80"/>
      <c r="Z226" s="80"/>
      <c r="AA226" s="173"/>
      <c r="AB226" s="80"/>
      <c r="AC226" s="80"/>
      <c r="AD226" s="80"/>
      <c r="AE226" s="83"/>
      <c r="AF226" s="80"/>
      <c r="AG226" s="80"/>
      <c r="AH226" s="83"/>
      <c r="AI226" s="83"/>
      <c r="AJ226" s="229">
        <f>IF(OR(Processos!$H226="Alienação",Processos!$H226="Concessão"),"",(N226-AI226)-(AE226+AH226))</f>
        <v>822726.79</v>
      </c>
      <c r="AK226" s="94">
        <f t="shared" si="17"/>
        <v>1</v>
      </c>
      <c r="AL226" s="91" t="s">
        <v>399</v>
      </c>
      <c r="AM226" s="85"/>
      <c r="AN226" s="61"/>
    </row>
    <row r="227" spans="2:40" ht="24.95" customHeight="1" x14ac:dyDescent="0.25">
      <c r="B227" s="78">
        <f t="shared" si="16"/>
        <v>219</v>
      </c>
      <c r="C227" s="79" t="s">
        <v>1076</v>
      </c>
      <c r="D227" s="80" t="s">
        <v>66</v>
      </c>
      <c r="E227" s="80" t="s">
        <v>67</v>
      </c>
      <c r="F227" s="80" t="s">
        <v>1079</v>
      </c>
      <c r="G227" s="80" t="s">
        <v>1080</v>
      </c>
      <c r="H227" s="80" t="s">
        <v>13</v>
      </c>
      <c r="I227" s="80" t="s">
        <v>1077</v>
      </c>
      <c r="J227" s="80" t="s">
        <v>138</v>
      </c>
      <c r="K227" s="81">
        <v>43815</v>
      </c>
      <c r="L227" s="82" t="s">
        <v>178</v>
      </c>
      <c r="M227" s="80" t="s">
        <v>84</v>
      </c>
      <c r="N227" s="83">
        <v>581457.74</v>
      </c>
      <c r="O227" s="80">
        <v>28</v>
      </c>
      <c r="P227" s="80">
        <v>1</v>
      </c>
      <c r="Q227" s="80"/>
      <c r="R227" s="80"/>
      <c r="S227" s="80"/>
      <c r="T227" s="80"/>
      <c r="U227" s="81"/>
      <c r="V227" s="84"/>
      <c r="W227" s="80"/>
      <c r="X227" s="80"/>
      <c r="Y227" s="80"/>
      <c r="Z227" s="80"/>
      <c r="AA227" s="173"/>
      <c r="AB227" s="80" t="str">
        <f ca="1">IF(U227="","",IF(AA227="",TODAY()-U227,IF(AA227-U227,AA227-U227,0)))</f>
        <v/>
      </c>
      <c r="AC227" s="80"/>
      <c r="AD227" s="80"/>
      <c r="AE227" s="83"/>
      <c r="AF227" s="80"/>
      <c r="AG227" s="80"/>
      <c r="AH227" s="83"/>
      <c r="AI227" s="83"/>
      <c r="AJ227" s="83">
        <f>IF(OR(Processos!$H227="Alienação",Processos!$H227="Concessão"),"",(N227-AI227)-(AE227+AH227))</f>
        <v>581457.74</v>
      </c>
      <c r="AK227" s="86">
        <f t="shared" si="17"/>
        <v>1</v>
      </c>
      <c r="AL227" s="82" t="s">
        <v>399</v>
      </c>
      <c r="AM227" s="85"/>
      <c r="AN227" s="61"/>
    </row>
    <row r="228" spans="2:40" ht="24.95" customHeight="1" x14ac:dyDescent="0.25">
      <c r="B228" s="78">
        <f t="shared" si="16"/>
        <v>220</v>
      </c>
      <c r="C228" s="88" t="s">
        <v>1081</v>
      </c>
      <c r="D228" s="89" t="s">
        <v>390</v>
      </c>
      <c r="E228" s="89" t="s">
        <v>331</v>
      </c>
      <c r="F228" s="89" t="s">
        <v>1083</v>
      </c>
      <c r="G228" s="89" t="s">
        <v>76</v>
      </c>
      <c r="H228" s="89" t="s">
        <v>8</v>
      </c>
      <c r="I228" s="89" t="s">
        <v>1082</v>
      </c>
      <c r="J228" s="89" t="s">
        <v>71</v>
      </c>
      <c r="K228" s="90">
        <v>43817</v>
      </c>
      <c r="L228" s="91" t="s">
        <v>178</v>
      </c>
      <c r="M228" s="89" t="s">
        <v>265</v>
      </c>
      <c r="N228" s="92">
        <v>13191.6</v>
      </c>
      <c r="O228" s="89">
        <v>1</v>
      </c>
      <c r="P228" s="89">
        <v>0</v>
      </c>
      <c r="Q228" s="89"/>
      <c r="R228" s="89"/>
      <c r="S228" s="89"/>
      <c r="T228" s="89"/>
      <c r="U228" s="90"/>
      <c r="V228" s="93"/>
      <c r="W228" s="89"/>
      <c r="X228" s="89"/>
      <c r="Y228" s="89"/>
      <c r="Z228" s="89"/>
      <c r="AA228" s="174"/>
      <c r="AB228" s="89" t="str">
        <f ca="1">IF(U228="","",IF(AA228="",TODAY()-U228,IF(AA228-U228,AA228-U228,0)))</f>
        <v/>
      </c>
      <c r="AC228" s="89"/>
      <c r="AD228" s="89"/>
      <c r="AE228" s="92"/>
      <c r="AF228" s="89"/>
      <c r="AG228" s="89"/>
      <c r="AH228" s="92"/>
      <c r="AI228" s="92"/>
      <c r="AJ228" s="92" t="str">
        <f>IF(OR(Processos!$H228="Alienação",Processos!$H228="Concessão"),"",(N228-AI228)-(AE228+AH228))</f>
        <v/>
      </c>
      <c r="AK228" s="94" t="str">
        <f t="shared" si="17"/>
        <v/>
      </c>
      <c r="AL228" s="91" t="s">
        <v>399</v>
      </c>
      <c r="AM228" s="95"/>
      <c r="AN228" s="61"/>
    </row>
    <row r="229" spans="2:40" ht="30" customHeight="1" x14ac:dyDescent="0.25">
      <c r="B229" s="78">
        <f t="shared" si="16"/>
        <v>221</v>
      </c>
      <c r="C229" s="88" t="s">
        <v>1099</v>
      </c>
      <c r="D229" s="89" t="s">
        <v>390</v>
      </c>
      <c r="E229" s="89" t="s">
        <v>331</v>
      </c>
      <c r="F229" s="89" t="s">
        <v>1105</v>
      </c>
      <c r="G229" s="89" t="s">
        <v>76</v>
      </c>
      <c r="H229" s="89" t="s">
        <v>8</v>
      </c>
      <c r="I229" s="194" t="s">
        <v>1100</v>
      </c>
      <c r="J229" s="89" t="s">
        <v>116</v>
      </c>
      <c r="K229" s="90">
        <v>43471</v>
      </c>
      <c r="L229" s="91" t="s">
        <v>178</v>
      </c>
      <c r="M229" s="89" t="s">
        <v>139</v>
      </c>
      <c r="N229" s="92">
        <v>69712.56</v>
      </c>
      <c r="O229" s="89">
        <v>1</v>
      </c>
      <c r="P229" s="89">
        <v>0</v>
      </c>
      <c r="Q229" s="89"/>
      <c r="R229" s="89"/>
      <c r="S229" s="89"/>
      <c r="T229" s="89"/>
      <c r="U229" s="90"/>
      <c r="V229" s="93"/>
      <c r="W229" s="89"/>
      <c r="X229" s="89"/>
      <c r="Y229" s="89"/>
      <c r="Z229" s="89"/>
      <c r="AA229" s="174"/>
      <c r="AB229" s="89" t="str">
        <f ca="1">IF(U229="","",IF(AA229="",TODAY()-U229,IF(AA229-U229,AA229-U229,0)))</f>
        <v/>
      </c>
      <c r="AC229" s="89"/>
      <c r="AD229" s="89"/>
      <c r="AE229" s="92"/>
      <c r="AF229" s="89"/>
      <c r="AG229" s="89"/>
      <c r="AH229" s="92"/>
      <c r="AI229" s="92"/>
      <c r="AJ229" s="92" t="str">
        <f>IF(OR(Processos!$H229="Alienação",Processos!$H229="Concessão"),"",(N229-AI229)-(AE229+AH229))</f>
        <v/>
      </c>
      <c r="AK229" s="94" t="str">
        <f t="shared" si="17"/>
        <v/>
      </c>
      <c r="AL229" s="91" t="s">
        <v>399</v>
      </c>
      <c r="AM229" s="95"/>
      <c r="AN229" s="61"/>
    </row>
    <row r="230" spans="2:40" ht="24.95" customHeight="1" x14ac:dyDescent="0.25">
      <c r="B230" s="78">
        <f t="shared" si="16"/>
        <v>222</v>
      </c>
      <c r="C230" s="88" t="s">
        <v>1005</v>
      </c>
      <c r="D230" s="89" t="s">
        <v>66</v>
      </c>
      <c r="E230" s="89" t="s">
        <v>67</v>
      </c>
      <c r="F230" s="89"/>
      <c r="G230" s="89"/>
      <c r="H230" s="89" t="s">
        <v>9</v>
      </c>
      <c r="I230" s="89" t="s">
        <v>1006</v>
      </c>
      <c r="J230" s="89" t="s">
        <v>83</v>
      </c>
      <c r="K230" s="90">
        <v>43773</v>
      </c>
      <c r="L230" s="91" t="s">
        <v>410</v>
      </c>
      <c r="M230" s="89"/>
      <c r="N230" s="92">
        <v>598106</v>
      </c>
      <c r="O230" s="89">
        <v>37</v>
      </c>
      <c r="P230" s="89">
        <v>0</v>
      </c>
      <c r="Q230" s="89"/>
      <c r="R230" s="89"/>
      <c r="S230" s="89"/>
      <c r="T230" s="89"/>
      <c r="U230" s="90"/>
      <c r="V230" s="93"/>
      <c r="W230" s="89"/>
      <c r="X230" s="89"/>
      <c r="Y230" s="89"/>
      <c r="Z230" s="89"/>
      <c r="AA230" s="174"/>
      <c r="AB230" s="89" t="str">
        <f t="shared" ca="1" si="14"/>
        <v/>
      </c>
      <c r="AC230" s="89"/>
      <c r="AD230" s="89"/>
      <c r="AE230" s="92"/>
      <c r="AF230" s="89"/>
      <c r="AG230" s="89"/>
      <c r="AH230" s="92"/>
      <c r="AI230" s="92"/>
      <c r="AJ230" s="92">
        <f>IF(OR(Processos!$H230="Alienação",Processos!$H230="Concessão"),"",(N230-AI230)-(AE230+AH230))</f>
        <v>598106</v>
      </c>
      <c r="AK230" s="94">
        <f t="shared" si="15"/>
        <v>1</v>
      </c>
      <c r="AL230" s="91" t="s">
        <v>399</v>
      </c>
      <c r="AM230" s="95" t="s">
        <v>1020</v>
      </c>
      <c r="AN230" s="61"/>
    </row>
    <row r="231" spans="2:40" ht="24.95" customHeight="1" x14ac:dyDescent="0.25">
      <c r="B231" s="78">
        <f t="shared" si="16"/>
        <v>223</v>
      </c>
      <c r="C231" s="79" t="s">
        <v>1007</v>
      </c>
      <c r="D231" s="80" t="s">
        <v>66</v>
      </c>
      <c r="E231" s="80" t="s">
        <v>67</v>
      </c>
      <c r="F231" s="80"/>
      <c r="G231" s="80"/>
      <c r="H231" s="80" t="s">
        <v>9</v>
      </c>
      <c r="I231" s="80" t="s">
        <v>1008</v>
      </c>
      <c r="J231" s="80" t="s">
        <v>206</v>
      </c>
      <c r="K231" s="81">
        <v>43773</v>
      </c>
      <c r="L231" s="82" t="s">
        <v>410</v>
      </c>
      <c r="M231" s="80"/>
      <c r="N231" s="83">
        <v>65921.350000000006</v>
      </c>
      <c r="O231" s="80">
        <v>45</v>
      </c>
      <c r="P231" s="80">
        <v>0</v>
      </c>
      <c r="Q231" s="80"/>
      <c r="R231" s="80"/>
      <c r="S231" s="80"/>
      <c r="T231" s="80"/>
      <c r="U231" s="81"/>
      <c r="V231" s="84"/>
      <c r="W231" s="80"/>
      <c r="X231" s="80"/>
      <c r="Y231" s="80"/>
      <c r="Z231" s="80"/>
      <c r="AA231" s="173"/>
      <c r="AB231" s="80" t="str">
        <f t="shared" ca="1" si="14"/>
        <v/>
      </c>
      <c r="AC231" s="80"/>
      <c r="AD231" s="80"/>
      <c r="AE231" s="83"/>
      <c r="AF231" s="80"/>
      <c r="AG231" s="80"/>
      <c r="AH231" s="83"/>
      <c r="AI231" s="83"/>
      <c r="AJ231" s="83">
        <f>IF(OR(Processos!$H231="Alienação",Processos!$H231="Concessão"),"",(N231-AI231)-(AE231+AH231))</f>
        <v>65921.350000000006</v>
      </c>
      <c r="AK231" s="86">
        <f t="shared" si="15"/>
        <v>1</v>
      </c>
      <c r="AL231" s="82" t="s">
        <v>399</v>
      </c>
      <c r="AM231" s="95" t="s">
        <v>1020</v>
      </c>
      <c r="AN231" s="61"/>
    </row>
    <row r="232" spans="2:40" ht="24.95" customHeight="1" x14ac:dyDescent="0.25">
      <c r="B232" s="78">
        <f t="shared" si="16"/>
        <v>224</v>
      </c>
      <c r="C232" s="88" t="s">
        <v>1021</v>
      </c>
      <c r="D232" s="89" t="s">
        <v>66</v>
      </c>
      <c r="E232" s="89" t="s">
        <v>67</v>
      </c>
      <c r="F232" s="89"/>
      <c r="G232" s="89"/>
      <c r="H232" s="89" t="s">
        <v>9</v>
      </c>
      <c r="I232" s="89" t="s">
        <v>1022</v>
      </c>
      <c r="J232" s="89" t="s">
        <v>244</v>
      </c>
      <c r="K232" s="90">
        <v>43787</v>
      </c>
      <c r="L232" s="91" t="s">
        <v>410</v>
      </c>
      <c r="M232" s="89"/>
      <c r="N232" s="92">
        <v>62851.59</v>
      </c>
      <c r="O232" s="89">
        <v>95</v>
      </c>
      <c r="P232" s="89">
        <v>0</v>
      </c>
      <c r="Q232" s="89"/>
      <c r="R232" s="89"/>
      <c r="S232" s="89"/>
      <c r="T232" s="89"/>
      <c r="U232" s="90"/>
      <c r="V232" s="93"/>
      <c r="W232" s="89"/>
      <c r="X232" s="89"/>
      <c r="Y232" s="89"/>
      <c r="Z232" s="89"/>
      <c r="AA232" s="174"/>
      <c r="AB232" s="89" t="str">
        <f t="shared" ca="1" si="14"/>
        <v/>
      </c>
      <c r="AC232" s="89"/>
      <c r="AD232" s="89"/>
      <c r="AE232" s="92"/>
      <c r="AF232" s="89"/>
      <c r="AG232" s="89"/>
      <c r="AH232" s="92"/>
      <c r="AI232" s="92"/>
      <c r="AJ232" s="92">
        <f>IF(OR(Processos!$H232="Alienação",Processos!$H232="Concessão"),"",(N232-AI232)-(AE232+AH232))</f>
        <v>62851.59</v>
      </c>
      <c r="AK232" s="94">
        <f t="shared" si="15"/>
        <v>1</v>
      </c>
      <c r="AL232" s="91" t="s">
        <v>399</v>
      </c>
      <c r="AM232" s="95" t="s">
        <v>1020</v>
      </c>
      <c r="AN232" s="61"/>
    </row>
    <row r="233" spans="2:40" ht="24.95" customHeight="1" x14ac:dyDescent="0.25">
      <c r="B233" s="78">
        <f t="shared" si="16"/>
        <v>225</v>
      </c>
      <c r="C233" s="79" t="s">
        <v>1023</v>
      </c>
      <c r="D233" s="80" t="s">
        <v>66</v>
      </c>
      <c r="E233" s="80" t="s">
        <v>67</v>
      </c>
      <c r="F233" s="80"/>
      <c r="G233" s="80"/>
      <c r="H233" s="80" t="s">
        <v>9</v>
      </c>
      <c r="I233" s="80" t="s">
        <v>1024</v>
      </c>
      <c r="J233" s="80" t="s">
        <v>133</v>
      </c>
      <c r="K233" s="81">
        <v>43787</v>
      </c>
      <c r="L233" s="82" t="s">
        <v>410</v>
      </c>
      <c r="M233" s="80"/>
      <c r="N233" s="83">
        <v>80053.179999999993</v>
      </c>
      <c r="O233" s="80">
        <v>80</v>
      </c>
      <c r="P233" s="80">
        <v>0</v>
      </c>
      <c r="Q233" s="80"/>
      <c r="R233" s="80"/>
      <c r="S233" s="80"/>
      <c r="T233" s="80"/>
      <c r="U233" s="81"/>
      <c r="V233" s="84"/>
      <c r="W233" s="80"/>
      <c r="X233" s="80"/>
      <c r="Y233" s="80"/>
      <c r="Z233" s="80"/>
      <c r="AA233" s="173"/>
      <c r="AB233" s="80" t="str">
        <f t="shared" ca="1" si="14"/>
        <v/>
      </c>
      <c r="AC233" s="80"/>
      <c r="AD233" s="80"/>
      <c r="AE233" s="83"/>
      <c r="AF233" s="80"/>
      <c r="AG233" s="80"/>
      <c r="AH233" s="83"/>
      <c r="AI233" s="83"/>
      <c r="AJ233" s="83">
        <f>IF(OR(Processos!$H233="Alienação",Processos!$H233="Concessão"),"",(N233-AI233)-(AE233+AH233))</f>
        <v>80053.179999999993</v>
      </c>
      <c r="AK233" s="86">
        <f t="shared" si="15"/>
        <v>1</v>
      </c>
      <c r="AL233" s="82" t="s">
        <v>399</v>
      </c>
      <c r="AM233" s="85" t="s">
        <v>1020</v>
      </c>
      <c r="AN233" s="61"/>
    </row>
    <row r="234" spans="2:40" ht="24.95" customHeight="1" x14ac:dyDescent="0.25">
      <c r="B234" s="78">
        <f t="shared" si="16"/>
        <v>226</v>
      </c>
      <c r="C234" s="88" t="s">
        <v>1025</v>
      </c>
      <c r="D234" s="89" t="s">
        <v>66</v>
      </c>
      <c r="E234" s="89" t="s">
        <v>67</v>
      </c>
      <c r="F234" s="89"/>
      <c r="G234" s="89"/>
      <c r="H234" s="89" t="s">
        <v>9</v>
      </c>
      <c r="I234" s="89" t="s">
        <v>1026</v>
      </c>
      <c r="J234" s="89" t="s">
        <v>138</v>
      </c>
      <c r="K234" s="90">
        <v>43787</v>
      </c>
      <c r="L234" s="91" t="s">
        <v>410</v>
      </c>
      <c r="M234" s="89" t="s">
        <v>84</v>
      </c>
      <c r="N234" s="92">
        <v>2063699.14</v>
      </c>
      <c r="O234" s="89">
        <v>54</v>
      </c>
      <c r="P234" s="89">
        <v>1</v>
      </c>
      <c r="Q234" s="89"/>
      <c r="R234" s="89"/>
      <c r="S234" s="89"/>
      <c r="T234" s="89"/>
      <c r="U234" s="90"/>
      <c r="V234" s="93"/>
      <c r="W234" s="89"/>
      <c r="X234" s="89"/>
      <c r="Y234" s="89"/>
      <c r="Z234" s="89"/>
      <c r="AA234" s="174"/>
      <c r="AB234" s="89" t="str">
        <f t="shared" ca="1" si="14"/>
        <v/>
      </c>
      <c r="AC234" s="89"/>
      <c r="AD234" s="89"/>
      <c r="AE234" s="92"/>
      <c r="AF234" s="89"/>
      <c r="AG234" s="89"/>
      <c r="AH234" s="92"/>
      <c r="AI234" s="92"/>
      <c r="AJ234" s="92">
        <f>IF(OR(Processos!$H234="Alienação",Processos!$H234="Concessão"),"",(N234-AI234)-(AE234+AH234))</f>
        <v>2063699.14</v>
      </c>
      <c r="AK234" s="94">
        <f t="shared" si="15"/>
        <v>1</v>
      </c>
      <c r="AL234" s="91" t="s">
        <v>399</v>
      </c>
      <c r="AM234" s="95" t="s">
        <v>1020</v>
      </c>
      <c r="AN234" s="61"/>
    </row>
    <row r="235" spans="2:40" ht="24.95" customHeight="1" x14ac:dyDescent="0.25">
      <c r="B235" s="78">
        <f t="shared" si="16"/>
        <v>227</v>
      </c>
      <c r="C235" s="79" t="s">
        <v>1027</v>
      </c>
      <c r="D235" s="80" t="s">
        <v>66</v>
      </c>
      <c r="E235" s="80" t="s">
        <v>67</v>
      </c>
      <c r="F235" s="80"/>
      <c r="G235" s="80"/>
      <c r="H235" s="80" t="s">
        <v>9</v>
      </c>
      <c r="I235" s="80" t="s">
        <v>603</v>
      </c>
      <c r="J235" s="80" t="s">
        <v>426</v>
      </c>
      <c r="K235" s="81">
        <v>43787</v>
      </c>
      <c r="L235" s="82" t="s">
        <v>410</v>
      </c>
      <c r="M235" s="80"/>
      <c r="N235" s="83">
        <v>93091.14</v>
      </c>
      <c r="O235" s="80">
        <v>5</v>
      </c>
      <c r="P235" s="80">
        <v>0</v>
      </c>
      <c r="Q235" s="80"/>
      <c r="R235" s="80"/>
      <c r="S235" s="80"/>
      <c r="T235" s="80"/>
      <c r="U235" s="81"/>
      <c r="V235" s="84"/>
      <c r="W235" s="80"/>
      <c r="X235" s="80"/>
      <c r="Y235" s="80"/>
      <c r="Z235" s="80"/>
      <c r="AA235" s="173"/>
      <c r="AB235" s="80" t="str">
        <f t="shared" ca="1" si="14"/>
        <v/>
      </c>
      <c r="AC235" s="80"/>
      <c r="AD235" s="80"/>
      <c r="AE235" s="83"/>
      <c r="AF235" s="80"/>
      <c r="AG235" s="80"/>
      <c r="AH235" s="83"/>
      <c r="AI235" s="83"/>
      <c r="AJ235" s="83">
        <f>IF(OR(Processos!$H235="Alienação",Processos!$H235="Concessão"),"",(N235-AI235)-(AE235+AH235))</f>
        <v>93091.14</v>
      </c>
      <c r="AK235" s="86">
        <f t="shared" si="15"/>
        <v>1</v>
      </c>
      <c r="AL235" s="82" t="s">
        <v>399</v>
      </c>
      <c r="AM235" s="85" t="s">
        <v>1020</v>
      </c>
      <c r="AN235" s="61"/>
    </row>
    <row r="236" spans="2:40" ht="24.95" customHeight="1" x14ac:dyDescent="0.25">
      <c r="B236" s="78">
        <f t="shared" si="16"/>
        <v>228</v>
      </c>
      <c r="C236" s="88" t="s">
        <v>1028</v>
      </c>
      <c r="D236" s="89" t="s">
        <v>66</v>
      </c>
      <c r="E236" s="89" t="s">
        <v>67</v>
      </c>
      <c r="F236" s="89"/>
      <c r="G236" s="89"/>
      <c r="H236" s="89" t="s">
        <v>9</v>
      </c>
      <c r="I236" s="89" t="s">
        <v>1029</v>
      </c>
      <c r="J236" s="89" t="s">
        <v>269</v>
      </c>
      <c r="K236" s="90">
        <v>43787</v>
      </c>
      <c r="L236" s="91" t="s">
        <v>410</v>
      </c>
      <c r="M236" s="89"/>
      <c r="N236" s="92">
        <v>556458.81000000006</v>
      </c>
      <c r="O236" s="89">
        <v>44</v>
      </c>
      <c r="P236" s="89">
        <v>0</v>
      </c>
      <c r="Q236" s="89"/>
      <c r="R236" s="89"/>
      <c r="S236" s="89"/>
      <c r="T236" s="89"/>
      <c r="U236" s="90"/>
      <c r="V236" s="93"/>
      <c r="W236" s="89"/>
      <c r="X236" s="89"/>
      <c r="Y236" s="89"/>
      <c r="Z236" s="89"/>
      <c r="AA236" s="174"/>
      <c r="AB236" s="89" t="str">
        <f t="shared" ca="1" si="14"/>
        <v/>
      </c>
      <c r="AC236" s="89"/>
      <c r="AD236" s="89"/>
      <c r="AE236" s="92"/>
      <c r="AF236" s="89"/>
      <c r="AG236" s="89"/>
      <c r="AH236" s="92"/>
      <c r="AI236" s="92"/>
      <c r="AJ236" s="92">
        <f>IF(OR(Processos!$H236="Alienação",Processos!$H236="Concessão"),"",(N236-AI236)-(AE236+AH236))</f>
        <v>556458.81000000006</v>
      </c>
      <c r="AK236" s="94">
        <f t="shared" si="15"/>
        <v>1</v>
      </c>
      <c r="AL236" s="91" t="s">
        <v>399</v>
      </c>
      <c r="AM236" s="95" t="s">
        <v>1020</v>
      </c>
      <c r="AN236" s="61"/>
    </row>
    <row r="237" spans="2:40" ht="24.95" customHeight="1" x14ac:dyDescent="0.25">
      <c r="B237" s="78">
        <f t="shared" si="16"/>
        <v>229</v>
      </c>
      <c r="C237" s="79" t="s">
        <v>1030</v>
      </c>
      <c r="D237" s="80" t="s">
        <v>66</v>
      </c>
      <c r="E237" s="80" t="s">
        <v>67</v>
      </c>
      <c r="F237" s="80"/>
      <c r="G237" s="80"/>
      <c r="H237" s="80" t="s">
        <v>9</v>
      </c>
      <c r="I237" s="80" t="s">
        <v>1031</v>
      </c>
      <c r="J237" s="80" t="s">
        <v>269</v>
      </c>
      <c r="K237" s="81">
        <v>43787</v>
      </c>
      <c r="L237" s="82" t="s">
        <v>410</v>
      </c>
      <c r="M237" s="80"/>
      <c r="N237" s="83">
        <v>13356.31</v>
      </c>
      <c r="O237" s="80">
        <v>9</v>
      </c>
      <c r="P237" s="80">
        <v>0</v>
      </c>
      <c r="Q237" s="80"/>
      <c r="R237" s="80"/>
      <c r="S237" s="80"/>
      <c r="T237" s="80"/>
      <c r="U237" s="81"/>
      <c r="V237" s="84"/>
      <c r="W237" s="80"/>
      <c r="X237" s="80"/>
      <c r="Y237" s="80"/>
      <c r="Z237" s="80"/>
      <c r="AA237" s="173"/>
      <c r="AB237" s="80" t="str">
        <f t="shared" ca="1" si="14"/>
        <v/>
      </c>
      <c r="AC237" s="80"/>
      <c r="AD237" s="80"/>
      <c r="AE237" s="83"/>
      <c r="AF237" s="80"/>
      <c r="AG237" s="80"/>
      <c r="AH237" s="83"/>
      <c r="AI237" s="83"/>
      <c r="AJ237" s="83">
        <f>IF(OR(Processos!$H237="Alienação",Processos!$H237="Concessão"),"",(N237-AI237)-(AE237+AH237))</f>
        <v>13356.31</v>
      </c>
      <c r="AK237" s="86">
        <f t="shared" si="15"/>
        <v>1</v>
      </c>
      <c r="AL237" s="82" t="s">
        <v>399</v>
      </c>
      <c r="AM237" s="85" t="s">
        <v>1020</v>
      </c>
      <c r="AN237" s="61"/>
    </row>
    <row r="238" spans="2:40" ht="24.95" customHeight="1" x14ac:dyDescent="0.25">
      <c r="B238" s="78">
        <f t="shared" si="16"/>
        <v>230</v>
      </c>
      <c r="C238" s="88" t="s">
        <v>1032</v>
      </c>
      <c r="D238" s="89" t="s">
        <v>66</v>
      </c>
      <c r="E238" s="89" t="s">
        <v>67</v>
      </c>
      <c r="F238" s="89"/>
      <c r="G238" s="89"/>
      <c r="H238" s="89" t="s">
        <v>9</v>
      </c>
      <c r="I238" s="89" t="s">
        <v>1033</v>
      </c>
      <c r="J238" s="89" t="s">
        <v>234</v>
      </c>
      <c r="K238" s="90">
        <v>43787</v>
      </c>
      <c r="L238" s="91" t="s">
        <v>410</v>
      </c>
      <c r="M238" s="89"/>
      <c r="N238" s="92">
        <v>94444.91</v>
      </c>
      <c r="O238" s="89">
        <v>32</v>
      </c>
      <c r="P238" s="89">
        <v>0</v>
      </c>
      <c r="Q238" s="89"/>
      <c r="R238" s="89"/>
      <c r="S238" s="89"/>
      <c r="T238" s="89"/>
      <c r="U238" s="90"/>
      <c r="V238" s="93"/>
      <c r="W238" s="89"/>
      <c r="X238" s="89"/>
      <c r="Y238" s="89"/>
      <c r="Z238" s="89"/>
      <c r="AA238" s="174"/>
      <c r="AB238" s="89" t="str">
        <f t="shared" ca="1" si="14"/>
        <v/>
      </c>
      <c r="AC238" s="89"/>
      <c r="AD238" s="89"/>
      <c r="AE238" s="92"/>
      <c r="AF238" s="89"/>
      <c r="AG238" s="89"/>
      <c r="AH238" s="92"/>
      <c r="AI238" s="92"/>
      <c r="AJ238" s="92">
        <f>IF(OR(Processos!$H238="Alienação",Processos!$H238="Concessão"),"",(N238-AI238)-(AE238+AH238))</f>
        <v>94444.91</v>
      </c>
      <c r="AK238" s="94">
        <f t="shared" si="15"/>
        <v>1</v>
      </c>
      <c r="AL238" s="91" t="s">
        <v>399</v>
      </c>
      <c r="AM238" s="95" t="s">
        <v>1020</v>
      </c>
      <c r="AN238" s="61"/>
    </row>
    <row r="239" spans="2:40" ht="24.95" customHeight="1" x14ac:dyDescent="0.25">
      <c r="B239" s="78">
        <f t="shared" si="16"/>
        <v>231</v>
      </c>
      <c r="C239" s="79" t="s">
        <v>1034</v>
      </c>
      <c r="D239" s="80" t="s">
        <v>66</v>
      </c>
      <c r="E239" s="80" t="s">
        <v>67</v>
      </c>
      <c r="F239" s="80"/>
      <c r="G239" s="80"/>
      <c r="H239" s="80" t="s">
        <v>9</v>
      </c>
      <c r="I239" s="80" t="s">
        <v>1035</v>
      </c>
      <c r="J239" s="80" t="s">
        <v>138</v>
      </c>
      <c r="K239" s="81">
        <v>43787</v>
      </c>
      <c r="L239" s="82" t="s">
        <v>410</v>
      </c>
      <c r="M239" s="80"/>
      <c r="N239" s="83">
        <v>43369.65</v>
      </c>
      <c r="O239" s="80">
        <v>28</v>
      </c>
      <c r="P239" s="80">
        <v>1</v>
      </c>
      <c r="Q239" s="80"/>
      <c r="R239" s="80"/>
      <c r="S239" s="80"/>
      <c r="T239" s="80"/>
      <c r="U239" s="81"/>
      <c r="V239" s="84"/>
      <c r="W239" s="80"/>
      <c r="X239" s="80"/>
      <c r="Y239" s="80"/>
      <c r="Z239" s="80"/>
      <c r="AA239" s="173"/>
      <c r="AB239" s="80" t="str">
        <f t="shared" ca="1" si="14"/>
        <v/>
      </c>
      <c r="AC239" s="80"/>
      <c r="AD239" s="80"/>
      <c r="AE239" s="83"/>
      <c r="AF239" s="80"/>
      <c r="AG239" s="80"/>
      <c r="AH239" s="83"/>
      <c r="AI239" s="83"/>
      <c r="AJ239" s="83">
        <f>IF(OR(Processos!$H239="Alienação",Processos!$H239="Concessão"),"",(N239-AI239)-(AE239+AH239))</f>
        <v>43369.65</v>
      </c>
      <c r="AK239" s="86">
        <f t="shared" si="15"/>
        <v>1</v>
      </c>
      <c r="AL239" s="82" t="s">
        <v>399</v>
      </c>
      <c r="AM239" s="85" t="s">
        <v>1020</v>
      </c>
      <c r="AN239" s="61"/>
    </row>
    <row r="240" spans="2:40" ht="24.95" customHeight="1" x14ac:dyDescent="0.25">
      <c r="B240" s="78">
        <f t="shared" si="16"/>
        <v>232</v>
      </c>
      <c r="C240" s="88" t="s">
        <v>1036</v>
      </c>
      <c r="D240" s="89" t="s">
        <v>66</v>
      </c>
      <c r="E240" s="89" t="s">
        <v>67</v>
      </c>
      <c r="F240" s="89"/>
      <c r="G240" s="89"/>
      <c r="H240" s="89" t="s">
        <v>9</v>
      </c>
      <c r="I240" s="89" t="s">
        <v>1037</v>
      </c>
      <c r="J240" s="89" t="s">
        <v>133</v>
      </c>
      <c r="K240" s="90">
        <v>43787</v>
      </c>
      <c r="L240" s="91" t="s">
        <v>410</v>
      </c>
      <c r="M240" s="89"/>
      <c r="N240" s="92">
        <v>35398.22</v>
      </c>
      <c r="O240" s="89">
        <v>64</v>
      </c>
      <c r="P240" s="89">
        <v>0</v>
      </c>
      <c r="Q240" s="89"/>
      <c r="R240" s="89"/>
      <c r="S240" s="89"/>
      <c r="T240" s="89"/>
      <c r="U240" s="90"/>
      <c r="V240" s="93"/>
      <c r="W240" s="89"/>
      <c r="X240" s="89"/>
      <c r="Y240" s="89"/>
      <c r="Z240" s="89"/>
      <c r="AA240" s="174"/>
      <c r="AB240" s="89" t="str">
        <f t="shared" ca="1" si="14"/>
        <v/>
      </c>
      <c r="AC240" s="89"/>
      <c r="AD240" s="89"/>
      <c r="AE240" s="92"/>
      <c r="AF240" s="89"/>
      <c r="AG240" s="89"/>
      <c r="AH240" s="92"/>
      <c r="AI240" s="92"/>
      <c r="AJ240" s="92">
        <f>IF(OR(Processos!$H240="Alienação",Processos!$H240="Concessão"),"",(N240-AI240)-(AE240+AH240))</f>
        <v>35398.22</v>
      </c>
      <c r="AK240" s="94">
        <f t="shared" si="15"/>
        <v>1</v>
      </c>
      <c r="AL240" s="91" t="s">
        <v>399</v>
      </c>
      <c r="AM240" s="95" t="s">
        <v>1020</v>
      </c>
      <c r="AN240" s="61"/>
    </row>
    <row r="241" spans="2:40" ht="24.95" customHeight="1" x14ac:dyDescent="0.25">
      <c r="B241" s="78">
        <f t="shared" si="16"/>
        <v>233</v>
      </c>
      <c r="C241" s="79" t="s">
        <v>1038</v>
      </c>
      <c r="D241" s="80" t="s">
        <v>66</v>
      </c>
      <c r="E241" s="80" t="s">
        <v>67</v>
      </c>
      <c r="F241" s="80"/>
      <c r="G241" s="80"/>
      <c r="H241" s="80" t="s">
        <v>12</v>
      </c>
      <c r="I241" s="80" t="s">
        <v>1039</v>
      </c>
      <c r="J241" s="80" t="s">
        <v>402</v>
      </c>
      <c r="K241" s="81">
        <v>43787</v>
      </c>
      <c r="L241" s="82" t="s">
        <v>410</v>
      </c>
      <c r="M241" s="80"/>
      <c r="N241" s="83">
        <v>37103.65</v>
      </c>
      <c r="O241" s="80">
        <v>18</v>
      </c>
      <c r="P241" s="80">
        <v>0</v>
      </c>
      <c r="Q241" s="80"/>
      <c r="R241" s="80"/>
      <c r="S241" s="80"/>
      <c r="T241" s="80"/>
      <c r="U241" s="81"/>
      <c r="V241" s="84"/>
      <c r="W241" s="80"/>
      <c r="X241" s="80"/>
      <c r="Y241" s="80"/>
      <c r="Z241" s="80"/>
      <c r="AA241" s="173"/>
      <c r="AB241" s="80" t="str">
        <f t="shared" ca="1" si="14"/>
        <v/>
      </c>
      <c r="AC241" s="80"/>
      <c r="AD241" s="80"/>
      <c r="AE241" s="83"/>
      <c r="AF241" s="80"/>
      <c r="AG241" s="80"/>
      <c r="AH241" s="83"/>
      <c r="AI241" s="83"/>
      <c r="AJ241" s="83">
        <f>IF(OR(Processos!$H241="Alienação",Processos!$H241="Concessão"),"",(N241-AI241)-(AE241+AH241))</f>
        <v>37103.65</v>
      </c>
      <c r="AK241" s="86">
        <f t="shared" si="15"/>
        <v>1</v>
      </c>
      <c r="AL241" s="82" t="s">
        <v>399</v>
      </c>
      <c r="AM241" s="85" t="s">
        <v>1020</v>
      </c>
      <c r="AN241" s="61"/>
    </row>
    <row r="242" spans="2:40" ht="24.95" customHeight="1" x14ac:dyDescent="0.25">
      <c r="B242" s="78">
        <f t="shared" si="16"/>
        <v>234</v>
      </c>
      <c r="C242" s="79" t="s">
        <v>1044</v>
      </c>
      <c r="D242" s="80" t="s">
        <v>66</v>
      </c>
      <c r="E242" s="80" t="s">
        <v>67</v>
      </c>
      <c r="F242" s="80"/>
      <c r="G242" s="80"/>
      <c r="H242" s="80" t="s">
        <v>9</v>
      </c>
      <c r="I242" s="80" t="s">
        <v>1045</v>
      </c>
      <c r="J242" s="80" t="s">
        <v>97</v>
      </c>
      <c r="K242" s="81">
        <v>43794</v>
      </c>
      <c r="L242" s="82" t="s">
        <v>410</v>
      </c>
      <c r="M242" s="80"/>
      <c r="N242" s="83">
        <v>286419.84000000003</v>
      </c>
      <c r="O242" s="80">
        <v>57</v>
      </c>
      <c r="P242" s="80">
        <v>0</v>
      </c>
      <c r="Q242" s="80"/>
      <c r="R242" s="80"/>
      <c r="S242" s="80"/>
      <c r="T242" s="80"/>
      <c r="U242" s="81"/>
      <c r="V242" s="84"/>
      <c r="W242" s="80"/>
      <c r="X242" s="80"/>
      <c r="Y242" s="80"/>
      <c r="Z242" s="80"/>
      <c r="AA242" s="173"/>
      <c r="AB242" s="80" t="str">
        <f t="shared" ca="1" si="14"/>
        <v/>
      </c>
      <c r="AC242" s="80"/>
      <c r="AD242" s="80"/>
      <c r="AE242" s="83"/>
      <c r="AF242" s="80"/>
      <c r="AG242" s="80"/>
      <c r="AH242" s="83"/>
      <c r="AI242" s="83"/>
      <c r="AJ242" s="83">
        <f>IF(OR(Processos!$H242="Alienação",Processos!$H242="Concessão"),"",(N242-AI242)-(AE242+AH242))</f>
        <v>286419.84000000003</v>
      </c>
      <c r="AK242" s="86">
        <f t="shared" si="15"/>
        <v>1</v>
      </c>
      <c r="AL242" s="82" t="s">
        <v>399</v>
      </c>
      <c r="AM242" s="85" t="s">
        <v>1020</v>
      </c>
      <c r="AN242" s="61"/>
    </row>
    <row r="243" spans="2:40" ht="24.95" customHeight="1" x14ac:dyDescent="0.25">
      <c r="B243" s="78">
        <f t="shared" si="16"/>
        <v>235</v>
      </c>
      <c r="C243" s="88" t="s">
        <v>1046</v>
      </c>
      <c r="D243" s="89" t="s">
        <v>66</v>
      </c>
      <c r="E243" s="89" t="s">
        <v>67</v>
      </c>
      <c r="F243" s="89"/>
      <c r="G243" s="89"/>
      <c r="H243" s="89" t="s">
        <v>9</v>
      </c>
      <c r="I243" s="89" t="s">
        <v>1047</v>
      </c>
      <c r="J243" s="89" t="s">
        <v>151</v>
      </c>
      <c r="K243" s="90">
        <v>43794</v>
      </c>
      <c r="L243" s="91" t="s">
        <v>410</v>
      </c>
      <c r="M243" s="89" t="s">
        <v>152</v>
      </c>
      <c r="N243" s="92">
        <v>31936.42</v>
      </c>
      <c r="O243" s="89">
        <v>20</v>
      </c>
      <c r="P243" s="89">
        <v>0</v>
      </c>
      <c r="Q243" s="89"/>
      <c r="R243" s="89"/>
      <c r="S243" s="89"/>
      <c r="T243" s="89"/>
      <c r="U243" s="90"/>
      <c r="V243" s="93"/>
      <c r="W243" s="89"/>
      <c r="X243" s="89"/>
      <c r="Y243" s="89"/>
      <c r="Z243" s="89"/>
      <c r="AA243" s="174"/>
      <c r="AB243" s="89" t="str">
        <f t="shared" ca="1" si="14"/>
        <v/>
      </c>
      <c r="AC243" s="89"/>
      <c r="AD243" s="89"/>
      <c r="AE243" s="92"/>
      <c r="AF243" s="89"/>
      <c r="AG243" s="89"/>
      <c r="AH243" s="92"/>
      <c r="AI243" s="92"/>
      <c r="AJ243" s="92">
        <f>IF(OR(Processos!$H243="Alienação",Processos!$H243="Concessão"),"",(N243-AI243)-(AE243+AH243))</f>
        <v>31936.42</v>
      </c>
      <c r="AK243" s="94">
        <f t="shared" si="15"/>
        <v>1</v>
      </c>
      <c r="AL243" s="91" t="s">
        <v>399</v>
      </c>
      <c r="AM243" s="95" t="s">
        <v>1020</v>
      </c>
      <c r="AN243" s="61"/>
    </row>
    <row r="244" spans="2:40" ht="24.95" customHeight="1" x14ac:dyDescent="0.25">
      <c r="B244" s="78">
        <f t="shared" si="16"/>
        <v>236</v>
      </c>
      <c r="C244" s="88" t="s">
        <v>1060</v>
      </c>
      <c r="D244" s="210" t="s">
        <v>66</v>
      </c>
      <c r="E244" s="210" t="s">
        <v>67</v>
      </c>
      <c r="F244" s="210"/>
      <c r="G244" s="210"/>
      <c r="H244" s="210" t="s">
        <v>9</v>
      </c>
      <c r="I244" s="210" t="s">
        <v>1061</v>
      </c>
      <c r="J244" s="210" t="s">
        <v>138</v>
      </c>
      <c r="K244" s="90">
        <v>43801</v>
      </c>
      <c r="L244" s="91" t="s">
        <v>410</v>
      </c>
      <c r="M244" s="210"/>
      <c r="N244" s="211">
        <v>312441.40000000002</v>
      </c>
      <c r="O244" s="210">
        <v>51</v>
      </c>
      <c r="P244" s="210">
        <v>0</v>
      </c>
      <c r="Q244" s="210"/>
      <c r="R244" s="210"/>
      <c r="S244" s="210"/>
      <c r="T244" s="210"/>
      <c r="U244" s="90"/>
      <c r="V244" s="93"/>
      <c r="W244" s="210"/>
      <c r="X244" s="210"/>
      <c r="Y244" s="210"/>
      <c r="Z244" s="210"/>
      <c r="AA244" s="174"/>
      <c r="AB244" s="210"/>
      <c r="AC244" s="210"/>
      <c r="AD244" s="210"/>
      <c r="AE244" s="211"/>
      <c r="AF244" s="210"/>
      <c r="AG244" s="210"/>
      <c r="AH244" s="211"/>
      <c r="AI244" s="211"/>
      <c r="AJ244" s="229">
        <f>IF(OR(Processos!$H244="Alienação",Processos!$H244="Concessão"),"",(N244-AI244)-(AE244+AH244))</f>
        <v>312441.40000000002</v>
      </c>
      <c r="AK244" s="94">
        <f>IF(ISERROR((AJ244*100)/N244/100),"",(AJ244*100)/N244/100)</f>
        <v>1</v>
      </c>
      <c r="AL244" s="91" t="s">
        <v>399</v>
      </c>
      <c r="AM244" s="95" t="s">
        <v>1020</v>
      </c>
      <c r="AN244" s="61"/>
    </row>
    <row r="245" spans="2:40" ht="24.95" customHeight="1" x14ac:dyDescent="0.25">
      <c r="B245" s="78">
        <f t="shared" si="16"/>
        <v>237</v>
      </c>
      <c r="C245" s="79" t="s">
        <v>1062</v>
      </c>
      <c r="D245" s="80" t="s">
        <v>66</v>
      </c>
      <c r="E245" s="80" t="s">
        <v>67</v>
      </c>
      <c r="F245" s="80"/>
      <c r="G245" s="80"/>
      <c r="H245" s="80" t="s">
        <v>9</v>
      </c>
      <c r="I245" s="80" t="s">
        <v>1063</v>
      </c>
      <c r="J245" s="80" t="s">
        <v>206</v>
      </c>
      <c r="K245" s="81">
        <v>43801</v>
      </c>
      <c r="L245" s="82" t="s">
        <v>410</v>
      </c>
      <c r="M245" s="80"/>
      <c r="N245" s="83">
        <v>117787.04</v>
      </c>
      <c r="O245" s="80">
        <v>84</v>
      </c>
      <c r="P245" s="80">
        <v>0</v>
      </c>
      <c r="Q245" s="80"/>
      <c r="R245" s="80"/>
      <c r="S245" s="80"/>
      <c r="T245" s="80"/>
      <c r="U245" s="81"/>
      <c r="V245" s="84"/>
      <c r="W245" s="80"/>
      <c r="X245" s="80"/>
      <c r="Y245" s="80"/>
      <c r="Z245" s="80"/>
      <c r="AA245" s="173"/>
      <c r="AB245" s="80" t="str">
        <f t="shared" ca="1" si="14"/>
        <v/>
      </c>
      <c r="AC245" s="80"/>
      <c r="AD245" s="80"/>
      <c r="AE245" s="83"/>
      <c r="AF245" s="80"/>
      <c r="AG245" s="80"/>
      <c r="AH245" s="83"/>
      <c r="AI245" s="83"/>
      <c r="AJ245" s="83">
        <f>IF(OR(Processos!$H245="Alienação",Processos!$H245="Concessão"),"",(N245-AI245)-(AE245+AH245))</f>
        <v>117787.04</v>
      </c>
      <c r="AK245" s="86">
        <f t="shared" si="15"/>
        <v>1</v>
      </c>
      <c r="AL245" s="82" t="s">
        <v>399</v>
      </c>
      <c r="AM245" s="85" t="s">
        <v>1020</v>
      </c>
      <c r="AN245" s="61"/>
    </row>
    <row r="246" spans="2:40" ht="24.95" customHeight="1" x14ac:dyDescent="0.25">
      <c r="B246" s="78">
        <f t="shared" si="16"/>
        <v>238</v>
      </c>
      <c r="C246" s="88" t="s">
        <v>1064</v>
      </c>
      <c r="D246" s="89" t="s">
        <v>66</v>
      </c>
      <c r="E246" s="89" t="s">
        <v>67</v>
      </c>
      <c r="F246" s="89"/>
      <c r="G246" s="89"/>
      <c r="H246" s="89" t="s">
        <v>9</v>
      </c>
      <c r="I246" s="89" t="s">
        <v>1063</v>
      </c>
      <c r="J246" s="89" t="s">
        <v>206</v>
      </c>
      <c r="K246" s="90">
        <v>43801</v>
      </c>
      <c r="L246" s="91" t="s">
        <v>410</v>
      </c>
      <c r="M246" s="89"/>
      <c r="N246" s="92">
        <v>2645280.7000000002</v>
      </c>
      <c r="O246" s="89">
        <v>113</v>
      </c>
      <c r="P246" s="89">
        <v>0</v>
      </c>
      <c r="Q246" s="89"/>
      <c r="R246" s="89"/>
      <c r="S246" s="89"/>
      <c r="T246" s="89"/>
      <c r="U246" s="90"/>
      <c r="V246" s="93"/>
      <c r="W246" s="89"/>
      <c r="X246" s="89"/>
      <c r="Y246" s="89"/>
      <c r="Z246" s="89"/>
      <c r="AA246" s="174"/>
      <c r="AB246" s="89" t="str">
        <f t="shared" ca="1" si="14"/>
        <v/>
      </c>
      <c r="AC246" s="89"/>
      <c r="AD246" s="89"/>
      <c r="AE246" s="92"/>
      <c r="AF246" s="89"/>
      <c r="AG246" s="89"/>
      <c r="AH246" s="92"/>
      <c r="AI246" s="92"/>
      <c r="AJ246" s="92">
        <f>IF(OR(Processos!$H246="Alienação",Processos!$H246="Concessão"),"",(N246-AI246)-(AE246+AH246))</f>
        <v>2645280.7000000002</v>
      </c>
      <c r="AK246" s="94">
        <f t="shared" si="15"/>
        <v>1</v>
      </c>
      <c r="AL246" s="91" t="s">
        <v>399</v>
      </c>
      <c r="AM246" s="95" t="s">
        <v>1020</v>
      </c>
      <c r="AN246" s="61"/>
    </row>
    <row r="247" spans="2:40" ht="24.95" customHeight="1" x14ac:dyDescent="0.25">
      <c r="B247" s="78">
        <f t="shared" si="16"/>
        <v>239</v>
      </c>
      <c r="C247" s="79" t="s">
        <v>1065</v>
      </c>
      <c r="D247" s="80" t="s">
        <v>66</v>
      </c>
      <c r="E247" s="80" t="s">
        <v>67</v>
      </c>
      <c r="F247" s="80"/>
      <c r="G247" s="80"/>
      <c r="H247" s="80" t="s">
        <v>9</v>
      </c>
      <c r="I247" s="80" t="s">
        <v>1066</v>
      </c>
      <c r="J247" s="80" t="s">
        <v>325</v>
      </c>
      <c r="K247" s="81">
        <v>43802</v>
      </c>
      <c r="L247" s="82" t="s">
        <v>410</v>
      </c>
      <c r="M247" s="80"/>
      <c r="N247" s="83">
        <v>516474.33</v>
      </c>
      <c r="O247" s="80">
        <v>127</v>
      </c>
      <c r="P247" s="80">
        <v>2</v>
      </c>
      <c r="Q247" s="80"/>
      <c r="R247" s="80"/>
      <c r="S247" s="80"/>
      <c r="T247" s="80"/>
      <c r="U247" s="81"/>
      <c r="V247" s="84"/>
      <c r="W247" s="80"/>
      <c r="X247" s="80"/>
      <c r="Y247" s="80"/>
      <c r="Z247" s="80"/>
      <c r="AA247" s="173"/>
      <c r="AB247" s="80" t="str">
        <f t="shared" ca="1" si="14"/>
        <v/>
      </c>
      <c r="AC247" s="80"/>
      <c r="AD247" s="80"/>
      <c r="AE247" s="83"/>
      <c r="AF247" s="80"/>
      <c r="AG247" s="80"/>
      <c r="AH247" s="83"/>
      <c r="AI247" s="83"/>
      <c r="AJ247" s="83">
        <f>IF(OR(Processos!$H247="Alienação",Processos!$H247="Concessão"),"",(N247-AI247)-(AE247+AH247))</f>
        <v>516474.33</v>
      </c>
      <c r="AK247" s="86">
        <f t="shared" si="15"/>
        <v>1</v>
      </c>
      <c r="AL247" s="82" t="s">
        <v>399</v>
      </c>
      <c r="AM247" s="85" t="s">
        <v>1020</v>
      </c>
      <c r="AN247" s="61"/>
    </row>
    <row r="248" spans="2:40" ht="24.95" customHeight="1" x14ac:dyDescent="0.25">
      <c r="B248" s="78">
        <f t="shared" si="16"/>
        <v>240</v>
      </c>
      <c r="C248" s="88" t="s">
        <v>1068</v>
      </c>
      <c r="D248" s="89" t="s">
        <v>66</v>
      </c>
      <c r="E248" s="89" t="s">
        <v>67</v>
      </c>
      <c r="F248" s="89"/>
      <c r="G248" s="89"/>
      <c r="H248" s="89" t="s">
        <v>9</v>
      </c>
      <c r="I248" s="89" t="s">
        <v>1063</v>
      </c>
      <c r="J248" s="89" t="s">
        <v>206</v>
      </c>
      <c r="K248" s="90">
        <v>43803</v>
      </c>
      <c r="L248" s="91" t="s">
        <v>410</v>
      </c>
      <c r="M248" s="89"/>
      <c r="N248" s="92">
        <v>1659845.16</v>
      </c>
      <c r="O248" s="89">
        <v>137</v>
      </c>
      <c r="P248" s="89">
        <v>0</v>
      </c>
      <c r="Q248" s="89"/>
      <c r="R248" s="89"/>
      <c r="S248" s="89"/>
      <c r="T248" s="89"/>
      <c r="U248" s="90"/>
      <c r="V248" s="93"/>
      <c r="W248" s="89"/>
      <c r="X248" s="89"/>
      <c r="Y248" s="89"/>
      <c r="Z248" s="89"/>
      <c r="AA248" s="174"/>
      <c r="AB248" s="89" t="str">
        <f t="shared" ca="1" si="14"/>
        <v/>
      </c>
      <c r="AC248" s="89"/>
      <c r="AD248" s="89"/>
      <c r="AE248" s="92"/>
      <c r="AF248" s="89"/>
      <c r="AG248" s="89"/>
      <c r="AH248" s="92"/>
      <c r="AI248" s="92"/>
      <c r="AJ248" s="92">
        <f>IF(OR(Processos!$H248="Alienação",Processos!$H248="Concessão"),"",(N248-AI248)-(AE248+AH248))</f>
        <v>1659845.16</v>
      </c>
      <c r="AK248" s="94">
        <f t="shared" si="15"/>
        <v>1</v>
      </c>
      <c r="AL248" s="91" t="s">
        <v>399</v>
      </c>
      <c r="AM248" s="95" t="s">
        <v>1020</v>
      </c>
      <c r="AN248" s="61"/>
    </row>
    <row r="249" spans="2:40" ht="24.95" customHeight="1" x14ac:dyDescent="0.25">
      <c r="B249" s="78">
        <f t="shared" si="16"/>
        <v>241</v>
      </c>
      <c r="C249" s="79" t="s">
        <v>1069</v>
      </c>
      <c r="D249" s="80" t="s">
        <v>66</v>
      </c>
      <c r="E249" s="80" t="s">
        <v>67</v>
      </c>
      <c r="F249" s="80"/>
      <c r="G249" s="80"/>
      <c r="H249" s="80" t="s">
        <v>9</v>
      </c>
      <c r="I249" s="80" t="s">
        <v>1063</v>
      </c>
      <c r="J249" s="80" t="s">
        <v>206</v>
      </c>
      <c r="K249" s="81">
        <v>43803</v>
      </c>
      <c r="L249" s="82" t="s">
        <v>410</v>
      </c>
      <c r="M249" s="80"/>
      <c r="N249" s="83">
        <v>269520.5</v>
      </c>
      <c r="O249" s="80">
        <v>77</v>
      </c>
      <c r="P249" s="80">
        <v>0</v>
      </c>
      <c r="Q249" s="80"/>
      <c r="R249" s="80"/>
      <c r="S249" s="80"/>
      <c r="T249" s="80"/>
      <c r="U249" s="81"/>
      <c r="V249" s="84"/>
      <c r="W249" s="80"/>
      <c r="X249" s="80"/>
      <c r="Y249" s="80"/>
      <c r="Z249" s="80"/>
      <c r="AA249" s="173"/>
      <c r="AB249" s="80" t="str">
        <f t="shared" ca="1" si="14"/>
        <v/>
      </c>
      <c r="AC249" s="80"/>
      <c r="AD249" s="80"/>
      <c r="AE249" s="83"/>
      <c r="AF249" s="80"/>
      <c r="AG249" s="80"/>
      <c r="AH249" s="83"/>
      <c r="AI249" s="83"/>
      <c r="AJ249" s="83">
        <f>IF(OR(Processos!$H249="Alienação",Processos!$H249="Concessão"),"",(N249-AI249)-(AE249+AH249))</f>
        <v>269520.5</v>
      </c>
      <c r="AK249" s="86">
        <f t="shared" si="15"/>
        <v>1</v>
      </c>
      <c r="AL249" s="82" t="s">
        <v>399</v>
      </c>
      <c r="AM249" s="85" t="s">
        <v>1020</v>
      </c>
      <c r="AN249" s="61"/>
    </row>
    <row r="250" spans="2:40" ht="24.95" customHeight="1" x14ac:dyDescent="0.25">
      <c r="B250" s="78">
        <f t="shared" si="16"/>
        <v>242</v>
      </c>
      <c r="C250" s="88" t="s">
        <v>1070</v>
      </c>
      <c r="D250" s="89" t="s">
        <v>66</v>
      </c>
      <c r="E250" s="89" t="s">
        <v>67</v>
      </c>
      <c r="F250" s="89"/>
      <c r="G250" s="89"/>
      <c r="H250" s="89" t="s">
        <v>9</v>
      </c>
      <c r="I250" s="89" t="s">
        <v>1071</v>
      </c>
      <c r="J250" s="89" t="s">
        <v>206</v>
      </c>
      <c r="K250" s="90">
        <v>43803</v>
      </c>
      <c r="L250" s="91" t="s">
        <v>410</v>
      </c>
      <c r="M250" s="89"/>
      <c r="N250" s="92">
        <v>363044.43</v>
      </c>
      <c r="O250" s="89">
        <v>11</v>
      </c>
      <c r="P250" s="89">
        <v>0</v>
      </c>
      <c r="Q250" s="89"/>
      <c r="R250" s="89"/>
      <c r="S250" s="89"/>
      <c r="T250" s="89"/>
      <c r="U250" s="90"/>
      <c r="V250" s="93"/>
      <c r="W250" s="89"/>
      <c r="X250" s="89"/>
      <c r="Y250" s="89"/>
      <c r="Z250" s="89"/>
      <c r="AA250" s="174"/>
      <c r="AB250" s="89" t="str">
        <f t="shared" ca="1" si="14"/>
        <v/>
      </c>
      <c r="AC250" s="89"/>
      <c r="AD250" s="89"/>
      <c r="AE250" s="92"/>
      <c r="AF250" s="89"/>
      <c r="AG250" s="89"/>
      <c r="AH250" s="92"/>
      <c r="AI250" s="92"/>
      <c r="AJ250" s="92">
        <f>IF(OR(Processos!$H250="Alienação",Processos!$H250="Concessão"),"",(N250-AI250)-(AE250+AH250))</f>
        <v>363044.43</v>
      </c>
      <c r="AK250" s="94">
        <f t="shared" si="15"/>
        <v>1</v>
      </c>
      <c r="AL250" s="91" t="s">
        <v>399</v>
      </c>
      <c r="AM250" s="95" t="s">
        <v>1020</v>
      </c>
      <c r="AN250" s="61"/>
    </row>
    <row r="251" spans="2:40" ht="24.95" customHeight="1" x14ac:dyDescent="0.25">
      <c r="B251" s="78">
        <f t="shared" si="16"/>
        <v>243</v>
      </c>
      <c r="C251" s="79" t="s">
        <v>1084</v>
      </c>
      <c r="D251" s="80" t="s">
        <v>327</v>
      </c>
      <c r="E251" s="80" t="s">
        <v>328</v>
      </c>
      <c r="F251" s="80" t="s">
        <v>1086</v>
      </c>
      <c r="G251" s="80"/>
      <c r="H251" s="80" t="s">
        <v>10</v>
      </c>
      <c r="I251" s="80" t="s">
        <v>1085</v>
      </c>
      <c r="J251" s="80" t="s">
        <v>116</v>
      </c>
      <c r="K251" s="81">
        <v>43817</v>
      </c>
      <c r="L251" s="82" t="s">
        <v>123</v>
      </c>
      <c r="M251" s="80" t="s">
        <v>84</v>
      </c>
      <c r="N251" s="83">
        <v>351317.54</v>
      </c>
      <c r="O251" s="80">
        <v>1</v>
      </c>
      <c r="P251" s="80">
        <v>0</v>
      </c>
      <c r="Q251" s="80"/>
      <c r="R251" s="80"/>
      <c r="S251" s="80"/>
      <c r="T251" s="80"/>
      <c r="U251" s="81"/>
      <c r="V251" s="84"/>
      <c r="W251" s="80"/>
      <c r="X251" s="80"/>
      <c r="Y251" s="80"/>
      <c r="Z251" s="80"/>
      <c r="AA251" s="173"/>
      <c r="AB251" s="80" t="str">
        <f t="shared" ca="1" si="14"/>
        <v/>
      </c>
      <c r="AC251" s="80"/>
      <c r="AD251" s="80"/>
      <c r="AE251" s="83"/>
      <c r="AF251" s="80"/>
      <c r="AG251" s="80"/>
      <c r="AH251" s="83"/>
      <c r="AI251" s="83"/>
      <c r="AJ251" s="83">
        <f>IF(OR(Processos!$H251="Alienação",Processos!$H251="Concessão"),"",(N251-AI251)-(AE251+AH251))</f>
        <v>351317.54</v>
      </c>
      <c r="AK251" s="86">
        <f t="shared" si="15"/>
        <v>1</v>
      </c>
      <c r="AL251" s="82" t="s">
        <v>399</v>
      </c>
      <c r="AM251" s="85" t="s">
        <v>1087</v>
      </c>
      <c r="AN251" s="61"/>
    </row>
    <row r="252" spans="2:40" ht="24.95" customHeight="1" x14ac:dyDescent="0.25">
      <c r="B252" s="78">
        <f t="shared" si="16"/>
        <v>244</v>
      </c>
      <c r="C252" s="88" t="s">
        <v>1088</v>
      </c>
      <c r="D252" s="89" t="s">
        <v>66</v>
      </c>
      <c r="E252" s="89" t="s">
        <v>67</v>
      </c>
      <c r="F252" s="89"/>
      <c r="G252" s="89"/>
      <c r="H252" s="89" t="s">
        <v>9</v>
      </c>
      <c r="I252" s="89" t="s">
        <v>1089</v>
      </c>
      <c r="J252" s="89" t="s">
        <v>71</v>
      </c>
      <c r="K252" s="90">
        <v>43817</v>
      </c>
      <c r="L252" s="91" t="s">
        <v>410</v>
      </c>
      <c r="M252" s="89"/>
      <c r="N252" s="92">
        <v>157806.5</v>
      </c>
      <c r="O252" s="89">
        <v>120</v>
      </c>
      <c r="P252" s="89">
        <v>3</v>
      </c>
      <c r="Q252" s="89"/>
      <c r="R252" s="89"/>
      <c r="S252" s="89"/>
      <c r="T252" s="89"/>
      <c r="U252" s="90"/>
      <c r="V252" s="93"/>
      <c r="W252" s="89"/>
      <c r="X252" s="89"/>
      <c r="Y252" s="89"/>
      <c r="Z252" s="89"/>
      <c r="AA252" s="174"/>
      <c r="AB252" s="89" t="str">
        <f t="shared" ca="1" si="14"/>
        <v/>
      </c>
      <c r="AC252" s="89"/>
      <c r="AD252" s="89"/>
      <c r="AE252" s="92"/>
      <c r="AF252" s="89"/>
      <c r="AG252" s="89"/>
      <c r="AH252" s="92"/>
      <c r="AI252" s="92"/>
      <c r="AJ252" s="92">
        <f>IF(OR(Processos!$H252="Alienação",Processos!$H252="Concessão"),"",(N252-AI252)-(AE252+AH252))</f>
        <v>157806.5</v>
      </c>
      <c r="AK252" s="94">
        <f t="shared" si="15"/>
        <v>1</v>
      </c>
      <c r="AL252" s="91" t="s">
        <v>399</v>
      </c>
      <c r="AM252" s="95" t="s">
        <v>1020</v>
      </c>
      <c r="AN252" s="61"/>
    </row>
    <row r="253" spans="2:40" ht="24.95" customHeight="1" x14ac:dyDescent="0.25">
      <c r="B253" s="78">
        <f t="shared" si="16"/>
        <v>245</v>
      </c>
      <c r="C253" s="79" t="s">
        <v>1090</v>
      </c>
      <c r="D253" s="80" t="s">
        <v>66</v>
      </c>
      <c r="E253" s="80" t="s">
        <v>67</v>
      </c>
      <c r="F253" s="80"/>
      <c r="G253" s="80"/>
      <c r="H253" s="80" t="s">
        <v>12</v>
      </c>
      <c r="I253" s="80" t="s">
        <v>1091</v>
      </c>
      <c r="J253" s="80" t="s">
        <v>244</v>
      </c>
      <c r="K253" s="81">
        <v>43818</v>
      </c>
      <c r="L253" s="82" t="s">
        <v>410</v>
      </c>
      <c r="M253" s="80"/>
      <c r="N253" s="83">
        <v>58925.120000000003</v>
      </c>
      <c r="O253" s="80">
        <v>3</v>
      </c>
      <c r="P253" s="80">
        <v>0</v>
      </c>
      <c r="Q253" s="80"/>
      <c r="R253" s="80"/>
      <c r="S253" s="80"/>
      <c r="T253" s="80"/>
      <c r="U253" s="81"/>
      <c r="V253" s="84"/>
      <c r="W253" s="80"/>
      <c r="X253" s="80"/>
      <c r="Y253" s="80"/>
      <c r="Z253" s="80"/>
      <c r="AA253" s="173"/>
      <c r="AB253" s="80" t="str">
        <f t="shared" ca="1" si="14"/>
        <v/>
      </c>
      <c r="AC253" s="80"/>
      <c r="AD253" s="80"/>
      <c r="AE253" s="83"/>
      <c r="AF253" s="80"/>
      <c r="AG253" s="80"/>
      <c r="AH253" s="83"/>
      <c r="AI253" s="83"/>
      <c r="AJ253" s="83">
        <f>IF(OR(Processos!$H253="Alienação",Processos!$H253="Concessão"),"",(N253-AI253)-(AE253+AH253))</f>
        <v>58925.120000000003</v>
      </c>
      <c r="AK253" s="86">
        <f t="shared" si="15"/>
        <v>1</v>
      </c>
      <c r="AL253" s="82" t="s">
        <v>399</v>
      </c>
      <c r="AM253" s="85" t="s">
        <v>1020</v>
      </c>
      <c r="AN253" s="61"/>
    </row>
    <row r="254" spans="2:40" ht="24.95" customHeight="1" x14ac:dyDescent="0.25">
      <c r="B254" s="78">
        <f t="shared" si="16"/>
        <v>246</v>
      </c>
      <c r="C254" s="88" t="s">
        <v>1092</v>
      </c>
      <c r="D254" s="89" t="s">
        <v>66</v>
      </c>
      <c r="E254" s="89" t="s">
        <v>67</v>
      </c>
      <c r="F254" s="89"/>
      <c r="G254" s="89"/>
      <c r="H254" s="89" t="s">
        <v>12</v>
      </c>
      <c r="I254" s="89" t="s">
        <v>986</v>
      </c>
      <c r="J254" s="89" t="s">
        <v>325</v>
      </c>
      <c r="K254" s="90">
        <v>43818</v>
      </c>
      <c r="L254" s="91" t="s">
        <v>410</v>
      </c>
      <c r="M254" s="89"/>
      <c r="N254" s="92">
        <v>835361.4</v>
      </c>
      <c r="O254" s="89">
        <v>2</v>
      </c>
      <c r="P254" s="89">
        <v>0</v>
      </c>
      <c r="Q254" s="89"/>
      <c r="R254" s="89"/>
      <c r="S254" s="89"/>
      <c r="T254" s="89"/>
      <c r="U254" s="90"/>
      <c r="V254" s="93"/>
      <c r="W254" s="89"/>
      <c r="X254" s="89"/>
      <c r="Y254" s="89"/>
      <c r="Z254" s="89"/>
      <c r="AA254" s="174"/>
      <c r="AB254" s="89" t="str">
        <f t="shared" ca="1" si="14"/>
        <v/>
      </c>
      <c r="AC254" s="89"/>
      <c r="AD254" s="89"/>
      <c r="AE254" s="92"/>
      <c r="AF254" s="89"/>
      <c r="AG254" s="89"/>
      <c r="AH254" s="92"/>
      <c r="AI254" s="92"/>
      <c r="AJ254" s="92">
        <f>IF(OR(Processos!$H254="Alienação",Processos!$H254="Concessão"),"",(N254-AI254)-(AE254+AH254))</f>
        <v>835361.4</v>
      </c>
      <c r="AK254" s="94">
        <f t="shared" si="15"/>
        <v>1</v>
      </c>
      <c r="AL254" s="91" t="s">
        <v>399</v>
      </c>
      <c r="AM254" s="95" t="s">
        <v>1020</v>
      </c>
      <c r="AN254" s="61"/>
    </row>
    <row r="255" spans="2:40" ht="24.95" customHeight="1" x14ac:dyDescent="0.25">
      <c r="B255" s="78">
        <f t="shared" si="16"/>
        <v>247</v>
      </c>
      <c r="C255" s="79" t="s">
        <v>1093</v>
      </c>
      <c r="D255" s="80" t="s">
        <v>66</v>
      </c>
      <c r="E255" s="80" t="s">
        <v>67</v>
      </c>
      <c r="F255" s="80"/>
      <c r="G255" s="80"/>
      <c r="H255" s="80" t="s">
        <v>9</v>
      </c>
      <c r="I255" s="80" t="s">
        <v>1094</v>
      </c>
      <c r="J255" s="80" t="s">
        <v>402</v>
      </c>
      <c r="K255" s="81">
        <v>43818</v>
      </c>
      <c r="L255" s="82" t="s">
        <v>410</v>
      </c>
      <c r="M255" s="80"/>
      <c r="N255" s="83">
        <v>159018.20000000001</v>
      </c>
      <c r="O255" s="80">
        <v>114</v>
      </c>
      <c r="P255" s="80">
        <v>0</v>
      </c>
      <c r="Q255" s="80"/>
      <c r="R255" s="80"/>
      <c r="S255" s="80"/>
      <c r="T255" s="80"/>
      <c r="U255" s="81"/>
      <c r="V255" s="84"/>
      <c r="W255" s="80"/>
      <c r="X255" s="80"/>
      <c r="Y255" s="80"/>
      <c r="Z255" s="80"/>
      <c r="AA255" s="173"/>
      <c r="AB255" s="80" t="str">
        <f t="shared" ca="1" si="14"/>
        <v/>
      </c>
      <c r="AC255" s="80"/>
      <c r="AD255" s="80"/>
      <c r="AE255" s="83"/>
      <c r="AF255" s="80"/>
      <c r="AG255" s="80"/>
      <c r="AH255" s="83"/>
      <c r="AI255" s="83"/>
      <c r="AJ255" s="83">
        <f>IF(OR(Processos!$H255="Alienação",Processos!$H255="Concessão"),"",(N255-AI255)-(AE255+AH255))</f>
        <v>159018.20000000001</v>
      </c>
      <c r="AK255" s="86">
        <f t="shared" si="15"/>
        <v>1</v>
      </c>
      <c r="AL255" s="82" t="s">
        <v>399</v>
      </c>
      <c r="AM255" s="85" t="s">
        <v>1020</v>
      </c>
      <c r="AN255" s="61"/>
    </row>
    <row r="256" spans="2:40" ht="24.95" customHeight="1" x14ac:dyDescent="0.25">
      <c r="B256" s="78">
        <f t="shared" si="16"/>
        <v>248</v>
      </c>
      <c r="C256" s="88" t="s">
        <v>1095</v>
      </c>
      <c r="D256" s="89" t="s">
        <v>66</v>
      </c>
      <c r="E256" s="89" t="s">
        <v>67</v>
      </c>
      <c r="F256" s="89"/>
      <c r="G256" s="89"/>
      <c r="H256" s="89" t="s">
        <v>9</v>
      </c>
      <c r="I256" s="89" t="s">
        <v>1096</v>
      </c>
      <c r="J256" s="89" t="s">
        <v>177</v>
      </c>
      <c r="K256" s="90">
        <v>43818</v>
      </c>
      <c r="L256" s="91" t="s">
        <v>410</v>
      </c>
      <c r="M256" s="89"/>
      <c r="N256" s="92">
        <v>226282.58</v>
      </c>
      <c r="O256" s="89">
        <v>40</v>
      </c>
      <c r="P256" s="89">
        <v>0</v>
      </c>
      <c r="Q256" s="89"/>
      <c r="R256" s="89"/>
      <c r="S256" s="89"/>
      <c r="T256" s="89"/>
      <c r="U256" s="90"/>
      <c r="V256" s="93"/>
      <c r="W256" s="89"/>
      <c r="X256" s="89"/>
      <c r="Y256" s="89"/>
      <c r="Z256" s="89"/>
      <c r="AA256" s="174"/>
      <c r="AB256" s="89" t="str">
        <f t="shared" ca="1" si="14"/>
        <v/>
      </c>
      <c r="AC256" s="89"/>
      <c r="AD256" s="89"/>
      <c r="AE256" s="92"/>
      <c r="AF256" s="89"/>
      <c r="AG256" s="89"/>
      <c r="AH256" s="92"/>
      <c r="AI256" s="92"/>
      <c r="AJ256" s="92">
        <f>IF(OR(Processos!$H256="Alienação",Processos!$H256="Concessão"),"",(N256-AI256)-(AE256+AH256))</f>
        <v>226282.58</v>
      </c>
      <c r="AK256" s="94">
        <f t="shared" si="15"/>
        <v>1</v>
      </c>
      <c r="AL256" s="91" t="s">
        <v>399</v>
      </c>
      <c r="AM256" s="95" t="s">
        <v>1020</v>
      </c>
      <c r="AN256" s="61"/>
    </row>
    <row r="257" spans="2:40" ht="24.95" customHeight="1" x14ac:dyDescent="0.25">
      <c r="B257" s="78">
        <f t="shared" si="16"/>
        <v>249</v>
      </c>
      <c r="C257" s="79" t="s">
        <v>1097</v>
      </c>
      <c r="D257" s="80" t="s">
        <v>66</v>
      </c>
      <c r="E257" s="80" t="s">
        <v>67</v>
      </c>
      <c r="F257" s="80"/>
      <c r="G257" s="80"/>
      <c r="H257" s="80" t="s">
        <v>9</v>
      </c>
      <c r="I257" s="80" t="s">
        <v>1098</v>
      </c>
      <c r="J257" s="80" t="s">
        <v>193</v>
      </c>
      <c r="K257" s="81">
        <v>43822</v>
      </c>
      <c r="L257" s="82" t="s">
        <v>410</v>
      </c>
      <c r="M257" s="80"/>
      <c r="N257" s="83">
        <v>13333.4</v>
      </c>
      <c r="O257" s="80">
        <v>14</v>
      </c>
      <c r="P257" s="80">
        <v>0</v>
      </c>
      <c r="Q257" s="80"/>
      <c r="R257" s="80"/>
      <c r="S257" s="80"/>
      <c r="T257" s="80"/>
      <c r="U257" s="81"/>
      <c r="V257" s="84"/>
      <c r="W257" s="80"/>
      <c r="X257" s="80"/>
      <c r="Y257" s="80"/>
      <c r="Z257" s="80"/>
      <c r="AA257" s="173"/>
      <c r="AB257" s="80" t="str">
        <f t="shared" ca="1" si="14"/>
        <v/>
      </c>
      <c r="AC257" s="80"/>
      <c r="AD257" s="80"/>
      <c r="AE257" s="83"/>
      <c r="AF257" s="80"/>
      <c r="AG257" s="80"/>
      <c r="AH257" s="83"/>
      <c r="AI257" s="83"/>
      <c r="AJ257" s="83">
        <f>IF(OR(Processos!$H257="Alienação",Processos!$H257="Concessão"),"",(N257-AI257)-(AE257+AH257))</f>
        <v>13333.4</v>
      </c>
      <c r="AK257" s="86">
        <f t="shared" si="15"/>
        <v>1</v>
      </c>
      <c r="AL257" s="82" t="s">
        <v>399</v>
      </c>
      <c r="AM257" s="85" t="s">
        <v>1020</v>
      </c>
      <c r="AN257" s="61"/>
    </row>
    <row r="258" spans="2:40" ht="24.95" customHeight="1" x14ac:dyDescent="0.25">
      <c r="B258" s="78">
        <f t="shared" si="16"/>
        <v>250</v>
      </c>
      <c r="C258" s="79" t="s">
        <v>1101</v>
      </c>
      <c r="D258" s="80" t="s">
        <v>66</v>
      </c>
      <c r="E258" s="80" t="s">
        <v>67</v>
      </c>
      <c r="F258" s="80"/>
      <c r="G258" s="80"/>
      <c r="H258" s="80" t="s">
        <v>9</v>
      </c>
      <c r="I258" s="80" t="s">
        <v>1102</v>
      </c>
      <c r="J258" s="80" t="s">
        <v>71</v>
      </c>
      <c r="K258" s="81">
        <v>43822</v>
      </c>
      <c r="L258" s="82" t="s">
        <v>410</v>
      </c>
      <c r="M258" s="80"/>
      <c r="N258" s="83">
        <v>62645.91</v>
      </c>
      <c r="O258" s="80">
        <v>120</v>
      </c>
      <c r="P258" s="80">
        <v>0</v>
      </c>
      <c r="Q258" s="80"/>
      <c r="R258" s="80"/>
      <c r="S258" s="80"/>
      <c r="T258" s="80"/>
      <c r="U258" s="81"/>
      <c r="V258" s="84"/>
      <c r="W258" s="80"/>
      <c r="X258" s="80"/>
      <c r="Y258" s="80"/>
      <c r="Z258" s="80"/>
      <c r="AA258" s="173"/>
      <c r="AB258" s="80" t="str">
        <f t="shared" ref="AB258:AB259" ca="1" si="18">IF(U258="","",IF(AA258="",TODAY()-U258,IF(AA258-U258,AA258-U258,0)))</f>
        <v/>
      </c>
      <c r="AC258" s="80"/>
      <c r="AD258" s="80"/>
      <c r="AE258" s="83"/>
      <c r="AF258" s="80"/>
      <c r="AG258" s="80"/>
      <c r="AH258" s="83"/>
      <c r="AI258" s="83"/>
      <c r="AJ258" s="83">
        <f>IF(OR(Processos!$H258="Alienação",Processos!$H258="Concessão"),"",(N258-AI258)-(AE258+AH258))</f>
        <v>62645.91</v>
      </c>
      <c r="AK258" s="86">
        <f t="shared" ref="AK258:AK259" si="19">IF(ISERROR((AJ258*100)/N258/100),"",(AJ258*100)/N258/100)</f>
        <v>1</v>
      </c>
      <c r="AL258" s="82" t="s">
        <v>399</v>
      </c>
      <c r="AM258" s="85" t="s">
        <v>1020</v>
      </c>
      <c r="AN258" s="61"/>
    </row>
    <row r="259" spans="2:40" ht="24.95" customHeight="1" x14ac:dyDescent="0.25">
      <c r="B259" s="78">
        <f t="shared" si="16"/>
        <v>251</v>
      </c>
      <c r="C259" s="88" t="s">
        <v>1103</v>
      </c>
      <c r="D259" s="89" t="s">
        <v>66</v>
      </c>
      <c r="E259" s="89" t="s">
        <v>67</v>
      </c>
      <c r="F259" s="89"/>
      <c r="G259" s="89"/>
      <c r="H259" s="89" t="s">
        <v>9</v>
      </c>
      <c r="I259" s="89" t="s">
        <v>1104</v>
      </c>
      <c r="J259" s="89" t="s">
        <v>104</v>
      </c>
      <c r="K259" s="90">
        <v>43822</v>
      </c>
      <c r="L259" s="91" t="s">
        <v>410</v>
      </c>
      <c r="M259" s="89"/>
      <c r="N259" s="92">
        <v>522325.95</v>
      </c>
      <c r="O259" s="89">
        <v>106</v>
      </c>
      <c r="P259" s="89">
        <v>0</v>
      </c>
      <c r="Q259" s="89"/>
      <c r="R259" s="89"/>
      <c r="S259" s="89"/>
      <c r="T259" s="89"/>
      <c r="U259" s="90"/>
      <c r="V259" s="93"/>
      <c r="W259" s="89"/>
      <c r="X259" s="89"/>
      <c r="Y259" s="89"/>
      <c r="Z259" s="89"/>
      <c r="AA259" s="174"/>
      <c r="AB259" s="89" t="str">
        <f t="shared" ca="1" si="18"/>
        <v/>
      </c>
      <c r="AC259" s="89"/>
      <c r="AD259" s="89"/>
      <c r="AE259" s="92"/>
      <c r="AF259" s="89"/>
      <c r="AG259" s="89"/>
      <c r="AH259" s="92"/>
      <c r="AI259" s="92"/>
      <c r="AJ259" s="92">
        <f>IF(OR(Processos!$H259="Alienação",Processos!$H259="Concessão"),"",(N259-AI259)-(AE259+AH259))</f>
        <v>522325.95</v>
      </c>
      <c r="AK259" s="94">
        <f t="shared" si="19"/>
        <v>1</v>
      </c>
      <c r="AL259" s="91" t="s">
        <v>399</v>
      </c>
      <c r="AM259" s="95" t="s">
        <v>1020</v>
      </c>
      <c r="AN259" s="61"/>
    </row>
  </sheetData>
  <sheetProtection algorithmName="SHA-512" hashValue="bwQpgBHo4T7dkTCR/utcH7Hxgj6D+9n9S7vcsPIuZhkjNGiPZplE7d/FYpcClpJHeF43CpenBnbq+uedHzvcbg==" saltValue="BS9CHtrzho8kye34179fJQ==" spinCount="100000" sheet="1" objects="1" scenarios="1" selectLockedCells="1" selectUnlockedCells="1"/>
  <mergeCells count="9">
    <mergeCell ref="C2:AM2"/>
    <mergeCell ref="G4:K4"/>
    <mergeCell ref="G5:L5"/>
    <mergeCell ref="G6:L6"/>
    <mergeCell ref="Q7:R7"/>
    <mergeCell ref="S7:T7"/>
    <mergeCell ref="W7:Y7"/>
    <mergeCell ref="AD7:AF7"/>
    <mergeCell ref="AG7:AH7"/>
  </mergeCells>
  <dataValidations count="2">
    <dataValidation type="list" allowBlank="1" showInputMessage="1" showErrorMessage="1" sqref="Q9:Q47 S9:S47 W9:W46">
      <formula1>"Sim,Não"</formula1>
      <formula2>0</formula2>
    </dataValidation>
    <dataValidation type="list" allowBlank="1" showInputMessage="1" showErrorMessage="1" sqref="X9:X46 Z9:Z47 Z49 S55:T55 Z55 Q56:T61 Z57:Z61 Q64:T64 W64:X64 Z64 S48:S54 R9:R55 T9:T54 W47:X61 Q48:Q55 W67:X225 Z67:Z225 Q67:T225 Q227:T243 Q245:T259 W227:X243 W245:X259 Z227:Z243 Z245:Z259">
      <formula1>"Sim,Não,N/A"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fitToHeight="0" orientation="landscape" horizontalDpi="300" verticalDpi="3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68" id="{80F5B901-F705-4B11-ABAF-9B45BDB8E6A8}">
            <xm:f>$AL9='Banco de Dados'!$F$10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569" id="{41A23D52-6BD9-40CB-AA98-593665604387}">
            <xm:f>$AL9='Banco de Dados'!$F$9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570" id="{4372A8FA-1852-4456-BE38-B9E0123405C7}">
            <xm:f>$AL9='Banco de Dados'!$F$8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71" id="{C1493F67-C4A6-4DD7-98E6-D83B30E2B18E}">
            <xm:f>$AL9='Banco de Dados'!$F$7</xm:f>
            <x14:dxf>
              <fill>
                <patternFill>
                  <bgColor rgb="FFEDDA65"/>
                </patternFill>
              </fill>
            </x14:dxf>
          </x14:cfRule>
          <x14:cfRule type="expression" priority="572" id="{80A3F463-7F1F-4EDF-93B9-7344AC2A6FCE}">
            <xm:f>$AL9='Banco de Dados'!$F$6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573" id="{8FE091B5-D581-4E11-8B9C-FB89C6F3C4D7}">
            <xm:f>$AL9='Banco de Dados'!$F$5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574" id="{ABF5C833-5D74-4D87-AAE6-D1CD45F5E5C5}">
            <xm:f>$AL9='Banco de Dados'!$F$4</xm:f>
            <x14:dxf>
              <fill>
                <patternFill>
                  <bgColor theme="6" tint="0.59996337778862885"/>
                </patternFill>
              </fill>
            </x14:dxf>
          </x14:cfRule>
          <xm:sqref>C86:AM87 C90:AM91 C126:P126 AJ126:AM126 C138:AE138 AG138:AM138 C139:AM143 C144:AE144 AG144:AM144 C88:P89 U88:V89 AA88:AB89 AJ88:AM89 C93:AM93 C92:P92 U92:V92 AA92:AE92 AG92:AM92 C154:AM154 C153:AE153 AG153:AM153 C161:AE161 AG161:AM161 B9:AM10 C162:AM183 C156:AM160 C155:P155 U155:V155 AA155:AB155 AJ155:AM155 C152:P152 U152:V152 AA152:AB152 AJ152:AM152 C127:AM136 C137:P137 U137:V137 AA137:AB137 AJ137:AM137 D219:AM219 C145:AM151 C199:P199 U199:V199 AA199:AB199 AJ199:AM199 C196:AM198 C195:P195 U195:V195 AA195:AB195 AI195:AM195 C202:AM202 C200:S201 AG201:AM201 C185:AM194 U200:AM200 U201:AE201 C204:AM218 C203:S203 U203:AM203 AL66 C11:AM65 C95:AM125 C67:AM84 C220:AM259 B11:B259</xm:sqref>
        </x14:conditionalFormatting>
        <x14:conditionalFormatting xmlns:xm="http://schemas.microsoft.com/office/excel/2006/main">
          <x14:cfRule type="expression" priority="589" id="{80F5B901-F705-4B11-ABAF-9B45BDB8E6A8}">
            <xm:f>#REF!='Banco de Dados'!$F$10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590" id="{41A23D52-6BD9-40CB-AA98-593665604387}">
            <xm:f>#REF!='Banco de Dados'!$F$9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591" id="{4372A8FA-1852-4456-BE38-B9E0123405C7}">
            <xm:f>#REF!='Banco de Dados'!$F$8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92" id="{C1493F67-C4A6-4DD7-98E6-D83B30E2B18E}">
            <xm:f>#REF!='Banco de Dados'!$F$7</xm:f>
            <x14:dxf>
              <fill>
                <patternFill>
                  <bgColor rgb="FFEDDA65"/>
                </patternFill>
              </fill>
            </x14:dxf>
          </x14:cfRule>
          <x14:cfRule type="expression" priority="593" id="{80A3F463-7F1F-4EDF-93B9-7344AC2A6FCE}">
            <xm:f>#REF!='Banco de Dados'!$F$6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594" id="{8FE091B5-D581-4E11-8B9C-FB89C6F3C4D7}">
            <xm:f>#REF!='Banco de Dados'!$F$5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595" id="{ABF5C833-5D74-4D87-AAE6-D1CD45F5E5C5}">
            <xm:f>#REF!='Banco de Dados'!$F$4</xm:f>
            <x14:dxf>
              <fill>
                <patternFill>
                  <bgColor theme="6" tint="0.59996337778862885"/>
                </patternFill>
              </fill>
            </x14:dxf>
          </x14:cfRule>
          <xm:sqref>C219</xm:sqref>
        </x14:conditionalFormatting>
        <x14:conditionalFormatting xmlns:xm="http://schemas.microsoft.com/office/excel/2006/main">
          <x14:cfRule type="expression" priority="365" id="{79101A13-9CCA-4584-961A-4368F2B02D6E}">
            <xm:f>$AL85='Banco de Dados'!$F$10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366" id="{001CAF0D-017B-45DA-AA31-74C8923F2DBD}">
            <xm:f>$AL85='Banco de Dados'!$F$9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67" id="{E6FE099A-EBE4-44C3-B3B8-5703C659C013}">
            <xm:f>$AL85='Banco de Dados'!$F$8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68" id="{8BAE4B75-3820-4ED8-AA19-E3252404410E}">
            <xm:f>$AL85='Banco de Dados'!$F$7</xm:f>
            <x14:dxf>
              <fill>
                <patternFill>
                  <bgColor rgb="FFEDDA65"/>
                </patternFill>
              </fill>
            </x14:dxf>
          </x14:cfRule>
          <x14:cfRule type="expression" priority="369" id="{A1C3C8FB-D434-4EC6-B45C-578FD77D69E4}">
            <xm:f>$AL85='Banco de Dados'!$F$6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370" id="{349A6173-66CE-4094-AEBA-7269D75070EC}">
            <xm:f>$AL85='Banco de Dados'!$F$5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371" id="{DB3723B0-8C2B-42B8-B497-55C30216EAA2}">
            <xm:f>$AL85='Banco de Dados'!$F$4</xm:f>
            <x14:dxf>
              <fill>
                <patternFill>
                  <bgColor theme="6" tint="0.59996337778862885"/>
                </patternFill>
              </fill>
            </x14:dxf>
          </x14:cfRule>
          <xm:sqref>C85:AM85</xm:sqref>
        </x14:conditionalFormatting>
        <x14:conditionalFormatting xmlns:xm="http://schemas.microsoft.com/office/excel/2006/main">
          <x14:cfRule type="expression" priority="358" id="{0A299A28-0F57-4E50-825F-84D2D44418AA}">
            <xm:f>$AL94='Banco de Dados'!$F$10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359" id="{E86B17CA-DE7A-4420-8D64-8C2A68A2E7B6}">
            <xm:f>$AL94='Banco de Dados'!$F$9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60" id="{512A2936-B8AC-41FC-A9C2-C2BCDB6865DA}">
            <xm:f>$AL94='Banco de Dados'!$F$8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61" id="{2A5AD227-31E5-4824-A703-D0FFFDA62567}">
            <xm:f>$AL94='Banco de Dados'!$F$7</xm:f>
            <x14:dxf>
              <fill>
                <patternFill>
                  <bgColor rgb="FFEDDA65"/>
                </patternFill>
              </fill>
            </x14:dxf>
          </x14:cfRule>
          <x14:cfRule type="expression" priority="362" id="{9386D600-60AF-4B78-86D6-AAA90238C852}">
            <xm:f>$AL94='Banco de Dados'!$F$6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363" id="{5C0C9DD8-0FBA-4C79-8BEA-D8EE2592E04F}">
            <xm:f>$AL94='Banco de Dados'!$F$5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364" id="{FBB12DA7-0DE3-489E-A30D-FE968E4E336D}">
            <xm:f>$AL94='Banco de Dados'!$F$4</xm:f>
            <x14:dxf>
              <fill>
                <patternFill>
                  <bgColor theme="6" tint="0.59996337778862885"/>
                </patternFill>
              </fill>
            </x14:dxf>
          </x14:cfRule>
          <xm:sqref>C94:AM94</xm:sqref>
        </x14:conditionalFormatting>
        <x14:conditionalFormatting xmlns:xm="http://schemas.microsoft.com/office/excel/2006/main">
          <x14:cfRule type="expression" priority="351" id="{A878A112-760A-4B25-B82E-775ADE27092C}">
            <xm:f>$AL66='Banco de Dados'!$F$10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352" id="{E8563EDD-3C69-4EF5-B922-266CCCE82BE2}">
            <xm:f>$AL66='Banco de Dados'!$F$9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53" id="{63ABBEE3-C0EA-47D4-A768-9AA95B9C3DB0}">
            <xm:f>$AL66='Banco de Dados'!$F$8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54" id="{A78CF765-7090-45B1-B8F1-9CB98770EA16}">
            <xm:f>$AL66='Banco de Dados'!$F$7</xm:f>
            <x14:dxf>
              <fill>
                <patternFill>
                  <bgColor rgb="FFEDDA65"/>
                </patternFill>
              </fill>
            </x14:dxf>
          </x14:cfRule>
          <x14:cfRule type="expression" priority="355" id="{B10343B5-7F38-4D68-8F75-DB7CB812F961}">
            <xm:f>$AL66='Banco de Dados'!$F$6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356" id="{8249EE56-7382-4FAD-BE33-6E3366A8096A}">
            <xm:f>$AL66='Banco de Dados'!$F$5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357" id="{56B71EED-5DDB-4208-B033-466765E24729}">
            <xm:f>$AL66='Banco de Dados'!$F$4</xm:f>
            <x14:dxf>
              <fill>
                <patternFill>
                  <bgColor theme="6" tint="0.59996337778862885"/>
                </patternFill>
              </fill>
            </x14:dxf>
          </x14:cfRule>
          <xm:sqref>C66 AO66:BZ66 CB66:DM66 DO66:EZ66 FB66:GM66 GO66:HZ66 IB66:JM66 JO66:KZ66 LB66:MM66 MO66:NZ66 OB66:PM66 PO66:QZ66 RB66:SM66 SO66:TZ66 UB66:VM66 VO66:WZ66 XB66:YM66 YO66:ZZ66 AAB66:ABM66 ABO66:ACZ66 ADB66:AEM66 AEO66:AFZ66 AGB66:AHM66 AHO66:AIZ66 AJB66:AKM66 AKO66:ALZ66 AMB66:ANM66 ANO66:AOZ66 APB66:AQM66 AQO66:ARZ66 ASB66:ATM66 ATO66:AUZ66 AVB66:AWM66 AWO66:AXZ66 AYB66:AZM66 AZO66:BAZ66 BBB66:BCM66 BCO66:BDZ66 BEB66:BFM66 BFO66:BGZ66 BHB66:BIM66 BIO66:BJZ66 BKB66:BLM66 BLO66:BMZ66 BNB66:BOM66 BOO66:BPZ66 BQB66:BRM66 BRO66:BSZ66 BTB66:BUM66 BUO66:BVZ66 BWB66:BXM66 BXO66:BYZ66 BZB66:CAM66 CAO66:CBZ66 CCB66:CDM66 CDO66:CEZ66 CFB66:CGM66 CGO66:CHZ66 CIB66:CJM66 CJO66:CKZ66 CLB66:CMM66 CMO66:CNZ66 COB66:CPM66 CPO66:CQZ66 CRB66:CSM66 CSO66:CTZ66 CUB66:CVM66 CVO66:CWZ66 CXB66:CYM66 CYO66:CZZ66 DAB66:DBM66 DBO66:DCZ66 DDB66:DEM66 DEO66:DFZ66 DGB66:DHM66 DHO66:DIZ66 DJB66:DKM66 DKO66:DLZ66 DMB66:DNM66 DNO66:DOZ66 DPB66:DQM66 DQO66:DRZ66 DSB66:DTM66 DTO66:DUZ66 DVB66:DWM66 DWO66:DXZ66 DYB66:DZM66 DZO66:EAZ66 EBB66:ECM66 ECO66:EDZ66 EEB66:EFM66 EFO66:EGZ66 EHB66:EIM66 EIO66:EJZ66 EKB66:ELM66 ELO66:EMZ66 ENB66:EOM66 EOO66:EPZ66 EQB66:ERM66 ERO66:ESZ66 ETB66:EUM66 EUO66:EVZ66 EWB66:EXM66 EXO66:EYZ66 EZB66:FAM66 FAO66:FBZ66 FCB66:FDM66 FDO66:FEZ66 FFB66:FGM66 FGO66:FHZ66 FIB66:FJM66 FJO66:FKZ66 FLB66:FMM66 FMO66:FNZ66 FOB66:FPM66 FPO66:FQZ66 FRB66:FSM66 FSO66:FTZ66 FUB66:FVM66 FVO66:FWZ66 FXB66:FYM66 FYO66:FZZ66 GAB66:GBM66 GBO66:GCZ66 GDB66:GEM66 GEO66:GFZ66 GGB66:GHM66 GHO66:GIZ66 GJB66:GKM66 GKO66:GLZ66 GMB66:GNM66 GNO66:GOZ66 GPB66:GQM66 GQO66:GRZ66 GSB66:GTM66 GTO66:GUZ66 GVB66:GWM66 GWO66:GXZ66 GYB66:GZM66 GZO66:HAZ66 HBB66:HCM66 HCO66:HDZ66 HEB66:HFM66 HFO66:HGZ66 HHB66:HIM66 HIO66:HJZ66 HKB66:HLM66 HLO66:HMZ66 HNB66:HOM66 HOO66:HPZ66 HQB66:HRM66 HRO66:HSZ66 HTB66:HUM66 HUO66:HVZ66 HWB66:HXM66 HXO66:HYZ66 HZB66:IAM66 IAO66:IBZ66 ICB66:IDM66 IDO66:IEZ66 IFB66:IGM66 IGO66:IHZ66 IIB66:IJM66 IJO66:IKZ66 ILB66:IMM66 IMO66:INZ66 IOB66:IPM66 IPO66:IQZ66 IRB66:ISM66 ISO66:ITZ66 IUB66:IVM66 IVO66:IWZ66 IXB66:IYM66 IYO66:IZZ66 JAB66:JBM66 JBO66:JCZ66 JDB66:JEM66 JEO66:JFZ66 JGB66:JHM66 JHO66:JIZ66 JJB66:JKM66 JKO66:JLZ66 JMB66:JNM66 JNO66:JOZ66 JPB66:JQM66 JQO66:JRZ66 JSB66:JTM66 JTO66:JUZ66 JVB66:JWM66 JWO66:JXZ66 JYB66:JZM66 JZO66:KAZ66 KBB66:KCM66 KCO66:KDZ66 KEB66:KFM66 KFO66:KGZ66 KHB66:KIM66 KIO66:KJZ66 KKB66:KLM66 KLO66:KMZ66 KNB66:KOM66 KOO66:KPZ66 KQB66:KRM66 KRO66:KSZ66 KTB66:KUM66 KUO66:KVZ66 KWB66:KXM66 KXO66:KYZ66 KZB66:LAM66 LAO66:LBZ66 LCB66:LDM66 LDO66:LEZ66 LFB66:LGM66 LGO66:LHZ66 LIB66:LJM66 LJO66:LKZ66 LLB66:LMM66 LMO66:LNZ66 LOB66:LPM66 LPO66:LQZ66 LRB66:LSM66 LSO66:LTZ66 LUB66:LVM66 LVO66:LWZ66 LXB66:LYM66 LYO66:LZZ66 MAB66:MBM66 MBO66:MCZ66 MDB66:MEM66 MEO66:MFZ66 MGB66:MHM66 MHO66:MIZ66 MJB66:MKM66 MKO66:MLZ66 MMB66:MNM66 MNO66:MOZ66 MPB66:MQM66 MQO66:MRZ66 MSB66:MTM66 MTO66:MUZ66 MVB66:MWM66 MWO66:MXZ66 MYB66:MZM66 MZO66:NAZ66 NBB66:NCM66 NCO66:NDZ66 NEB66:NFM66 NFO66:NGZ66 NHB66:NIM66 NIO66:NJZ66 NKB66:NLM66 NLO66:NMZ66 NNB66:NOM66 NOO66:NPZ66 NQB66:NRM66 NRO66:NSZ66 NTB66:NUM66 NUO66:NVZ66 NWB66:NXM66 NXO66:NYZ66 NZB66:OAM66 OAO66:OBZ66 OCB66:ODM66 ODO66:OEZ66 OFB66:OGM66 OGO66:OHZ66 OIB66:OJM66 OJO66:OKZ66 OLB66:OMM66 OMO66:ONZ66 OOB66:OPM66 OPO66:OQZ66 ORB66:OSM66 OSO66:OTZ66 OUB66:OVM66 OVO66:OWZ66 OXB66:OYM66 OYO66:OZZ66 PAB66:PBM66 PBO66:PCZ66 PDB66:PEM66 PEO66:PFZ66 PGB66:PHM66 PHO66:PIZ66 PJB66:PKM66 PKO66:PLZ66 PMB66:PNM66 PNO66:POZ66 PPB66:PQM66 PQO66:PRZ66 PSB66:PTM66 PTO66:PUZ66 PVB66:PWM66 PWO66:PXZ66 PYB66:PZM66 PZO66:QAZ66 QBB66:QCM66 QCO66:QDZ66 QEB66:QFM66 QFO66:QGZ66 QHB66:QIM66 QIO66:QJZ66 QKB66:QLM66 QLO66:QMZ66 QNB66:QOM66 QOO66:QPZ66 QQB66:QRM66 QRO66:QSZ66 QTB66:QUM66 QUO66:QVZ66 QWB66:QXM66 QXO66:QYZ66 QZB66:RAM66 RAO66:RBZ66 RCB66:RDM66 RDO66:REZ66 RFB66:RGM66 RGO66:RHZ66 RIB66:RJM66 RJO66:RKZ66 RLB66:RMM66 RMO66:RNZ66 ROB66:RPM66 RPO66:RQZ66 RRB66:RSM66 RSO66:RTZ66 RUB66:RVM66 RVO66:RWZ66 RXB66:RYM66 RYO66:RZZ66 SAB66:SBM66 SBO66:SCZ66 SDB66:SEM66 SEO66:SFZ66 SGB66:SHM66 SHO66:SIZ66 SJB66:SKM66 SKO66:SLZ66 SMB66:SNM66 SNO66:SOZ66 SPB66:SQM66 SQO66:SRZ66 SSB66:STM66 STO66:SUZ66 SVB66:SWM66 SWO66:SXZ66 SYB66:SZM66 SZO66:TAZ66 TBB66:TCM66 TCO66:TDZ66 TEB66:TFM66 TFO66:TGZ66 THB66:TIM66 TIO66:TJZ66 TKB66:TLM66 TLO66:TMZ66 TNB66:TOM66 TOO66:TPZ66 TQB66:TRM66 TRO66:TSZ66 TTB66:TUM66 TUO66:TVZ66 TWB66:TXM66 TXO66:TYZ66 TZB66:UAM66 UAO66:UBZ66 UCB66:UDM66 UDO66:UEZ66 UFB66:UGM66 UGO66:UHZ66 UIB66:UJM66 UJO66:UKZ66 ULB66:UMM66 UMO66:UNZ66 UOB66:UPM66 UPO66:UQZ66 URB66:USM66 USO66:UTZ66 UUB66:UVM66 UVO66:UWZ66 UXB66:UYM66 UYO66:UZZ66 VAB66:VBM66 VBO66:VCZ66 VDB66:VEM66 VEO66:VFZ66 VGB66:VHM66 VHO66:VIZ66 VJB66:VKM66 VKO66:VLZ66 VMB66:VNM66 VNO66:VOZ66 VPB66:VQM66 VQO66:VRZ66 VSB66:VTM66 VTO66:VUZ66 VVB66:VWM66 VWO66:VXZ66 VYB66:VZM66 VZO66:WAZ66 WBB66:WCM66 WCO66:WDZ66 WEB66:WFM66 WFO66:WGZ66 WHB66:WIM66 WIO66:WJZ66 WKB66:WLM66 WLO66:WMZ66 WNB66:WOM66 WOO66:WPZ66 WQB66:WRM66 WRO66:WSZ66 WTB66:WUM66 WUO66:WVZ66 WWB66:WXM66 WXO66:WYZ66 WZB66:XAM66 XAO66:XBZ66 XCB66:XDM66 XDO66:XEZ66 XFB66:XFD66 E66:AK66 AM66</xm:sqref>
        </x14:conditionalFormatting>
        <x14:conditionalFormatting xmlns:xm="http://schemas.microsoft.com/office/excel/2006/main">
          <x14:cfRule type="expression" priority="344" id="{9714F40B-A3E5-488D-BD9B-F6CAFC02534B}">
            <xm:f>$AL126='\Users\João Gabriel\Desktop\[Cópia de Cópia de MOVIMENTAÇÃO PROCESSUAL 2019.xlsx]Banco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345" id="{062D152D-3CC0-4335-A724-94D0365E4667}">
            <xm:f>$AL126='\Users\João Gabriel\Desktop\[Cópia de Cópia de MOVIMENTAÇÃO PROCESSUAL 2019.xlsx]Banco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46" id="{CDF8532C-BD26-4F6C-B1A2-284FD3144990}">
            <xm:f>$AL126='\Users\João Gabriel\Desktop\[Cópia de Cópia de MOVIMENTAÇÃO PROCESSUAL 2019.xlsx]Banco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47" id="{62E58B84-1DCB-40AE-9C45-CEDAC720AA67}">
            <xm:f>$AL126='\Users\João Gabriel\Desktop\[Cópia de Cópia de MOVIMENTAÇÃO PROCESSUAL 2019.xlsx]Banco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348" id="{118123EC-6B33-434A-937C-063853029326}">
            <xm:f>$AL126='\Users\João Gabriel\Desktop\[Cópia de Cópia de MOVIMENTAÇÃO PROCESSUAL 2019.xlsx]Banco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349" id="{E91DB49C-F0B6-4FAE-93A8-A28DC120B046}">
            <xm:f>$AL126='\Users\João Gabriel\Desktop\[Cópia de Cópia de MOVIMENTAÇÃO PROCESSUAL 2019.xlsx]Banco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350" id="{CD2B5548-CA44-4521-8E3B-38D64A02CA79}">
            <xm:f>$AL126='\Users\João Gabriel\Desktop\[Cópia de Cópia de MOVIMENTAÇÃO PROCESSUAL 2019.xlsx]Banco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Q126:AI126</xm:sqref>
        </x14:conditionalFormatting>
        <x14:conditionalFormatting xmlns:xm="http://schemas.microsoft.com/office/excel/2006/main">
          <x14:cfRule type="expression" priority="330" id="{F853CE1E-622B-449E-8FFC-CB212D1FBA75}">
            <xm:f>$AL138='Banco de Dados'!$F$10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331" id="{8CB26982-83F6-405A-8444-6C48FD59B7F0}">
            <xm:f>$AL138='Banco de Dados'!$F$9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32" id="{BE5320C0-2691-4AD4-8939-C32678770748}">
            <xm:f>$AL138='Banco de Dados'!$F$8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33" id="{55F280DB-9D61-4FF1-AAF6-1A0F89148F24}">
            <xm:f>$AL138='Banco de Dados'!$F$7</xm:f>
            <x14:dxf>
              <fill>
                <patternFill>
                  <bgColor rgb="FFEDDA65"/>
                </patternFill>
              </fill>
            </x14:dxf>
          </x14:cfRule>
          <x14:cfRule type="expression" priority="334" id="{6FE1DA91-F207-40FA-A478-F73600E85AF5}">
            <xm:f>$AL138='Banco de Dados'!$F$6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335" id="{8CFCE6D9-943A-451D-ABC9-458ED0FE2F20}">
            <xm:f>$AL138='Banco de Dados'!$F$5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336" id="{0DE478D0-DA3B-4D4C-BB1A-62A989601E0C}">
            <xm:f>$AL138='Banco de Dados'!$F$4</xm:f>
            <x14:dxf>
              <fill>
                <patternFill>
                  <bgColor theme="6" tint="0.59996337778862885"/>
                </patternFill>
              </fill>
            </x14:dxf>
          </x14:cfRule>
          <xm:sqref>AF138</xm:sqref>
        </x14:conditionalFormatting>
        <x14:conditionalFormatting xmlns:xm="http://schemas.microsoft.com/office/excel/2006/main">
          <x14:cfRule type="expression" priority="323" id="{BAC2EC5C-21E1-406A-9F35-FC69D057DD08}">
            <xm:f>$AL144='Banco de Dados'!$F$10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324" id="{4B0B3DA6-16C7-4F75-A930-123D765159CE}">
            <xm:f>$AL144='Banco de Dados'!$F$9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25" id="{AB996D18-D66F-482C-882D-04A616D9A9D1}">
            <xm:f>$AL144='Banco de Dados'!$F$8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26" id="{C3353FAD-7E50-4C77-82C9-FBC806C41AF1}">
            <xm:f>$AL144='Banco de Dados'!$F$7</xm:f>
            <x14:dxf>
              <fill>
                <patternFill>
                  <bgColor rgb="FFEDDA65"/>
                </patternFill>
              </fill>
            </x14:dxf>
          </x14:cfRule>
          <x14:cfRule type="expression" priority="327" id="{A84D8732-A790-4E55-BE38-045167424B9C}">
            <xm:f>$AL144='Banco de Dados'!$F$6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328" id="{6AD2E481-5E20-4367-8E02-7F3CF231E279}">
            <xm:f>$AL144='Banco de Dados'!$F$5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329" id="{3E658662-914F-4A84-B0F5-6EDAC06249DF}">
            <xm:f>$AL144='Banco de Dados'!$F$4</xm:f>
            <x14:dxf>
              <fill>
                <patternFill>
                  <bgColor theme="6" tint="0.59996337778862885"/>
                </patternFill>
              </fill>
            </x14:dxf>
          </x14:cfRule>
          <xm:sqref>AF144</xm:sqref>
        </x14:conditionalFormatting>
        <x14:conditionalFormatting xmlns:xm="http://schemas.microsoft.com/office/excel/2006/main">
          <x14:cfRule type="expression" priority="316" id="{6EBAF528-BFDF-4C39-ABE9-4954CEC292EA}">
            <xm:f>$AL88='\Users\João Gabriel\Desktop\[Cópia de MOVIMENTAÇÃO PROCESSUAL 2019.xlsx]Banco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317" id="{55AFDA71-3236-4EA3-9765-56535759EB09}">
            <xm:f>$AL88='\Users\João Gabriel\Desktop\[Cópia de MOVIMENTAÇÃO PROCESSUAL 2019.xlsx]Banco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18" id="{0B97E77E-9FC2-4045-A498-FE4ABBF0F5D4}">
            <xm:f>$AL88='\Users\João Gabriel\Desktop\[Cópia de MOVIMENTAÇÃO PROCESSUAL 2019.xlsx]Banco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9" id="{7FA48F83-84F8-48D0-B8F0-856DAF7475BB}">
            <xm:f>$AL88='\Users\João Gabriel\Desktop\[Cópia de MOVIMENTAÇÃO PROCESSUAL 2019.xlsx]Banco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320" id="{522200D8-CF71-498B-ADBE-BCBF35421BF7}">
            <xm:f>$AL88='\Users\João Gabriel\Desktop\[Cópia de MOVIMENTAÇÃO PROCESSUAL 2019.xlsx]Banco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321" id="{60EC1296-1F89-4A61-9396-57C8D25D131D}">
            <xm:f>$AL88='\Users\João Gabriel\Desktop\[Cópia de MOVIMENTAÇÃO PROCESSUAL 2019.xlsx]Banco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322" id="{949730F9-E8D6-4A69-BF82-122FD12FE465}">
            <xm:f>$AL88='\Users\João Gabriel\Desktop\[Cópia de MOVIMENTAÇÃO PROCESSUAL 2019.xlsx]Banco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Q88:T89</xm:sqref>
        </x14:conditionalFormatting>
        <x14:conditionalFormatting xmlns:xm="http://schemas.microsoft.com/office/excel/2006/main">
          <x14:cfRule type="expression" priority="309" id="{6C053016-A198-468C-B5D4-8C43CFE996EC}">
            <xm:f>$AL88='\Users\João Gabriel\Desktop\[Cópia de MOVIMENTAÇÃO PROCESSUAL 2019.xlsx]Banco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310" id="{51BC0941-AE10-402E-9B2A-657127EBBB0A}">
            <xm:f>$AL88='\Users\João Gabriel\Desktop\[Cópia de MOVIMENTAÇÃO PROCESSUAL 2019.xlsx]Banco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11" id="{525625AF-5E75-4CFB-9DB5-A3AAA0029D7D}">
            <xm:f>$AL88='\Users\João Gabriel\Desktop\[Cópia de MOVIMENTAÇÃO PROCESSUAL 2019.xlsx]Banco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2" id="{2F817D06-C062-4DC2-A50B-5CB7A2A996D9}">
            <xm:f>$AL88='\Users\João Gabriel\Desktop\[Cópia de MOVIMENTAÇÃO PROCESSUAL 2019.xlsx]Banco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313" id="{3DD6FFF3-FD03-4B44-91E2-1D5DE17CF100}">
            <xm:f>$AL88='\Users\João Gabriel\Desktop\[Cópia de MOVIMENTAÇÃO PROCESSUAL 2019.xlsx]Banco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314" id="{E69006E1-6462-4347-AD56-99BE4426250A}">
            <xm:f>$AL88='\Users\João Gabriel\Desktop\[Cópia de MOVIMENTAÇÃO PROCESSUAL 2019.xlsx]Banco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315" id="{E8297D9F-354D-47F7-A3F1-5FF42D87372D}">
            <xm:f>$AL88='\Users\João Gabriel\Desktop\[Cópia de MOVIMENTAÇÃO PROCESSUAL 2019.xlsx]Banco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W88:Z89</xm:sqref>
        </x14:conditionalFormatting>
        <x14:conditionalFormatting xmlns:xm="http://schemas.microsoft.com/office/excel/2006/main">
          <x14:cfRule type="expression" priority="302" id="{018310BE-839D-451E-8FCD-501EB8001B67}">
            <xm:f>$AL88='\Users\João Gabriel\Desktop\[Cópia de MOVIMENTAÇÃO PROCESSUAL 2019.xlsx]Banco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303" id="{F8BC6C7A-CF5A-44BB-AAE6-6C4159FA38DC}">
            <xm:f>$AL88='\Users\João Gabriel\Desktop\[Cópia de MOVIMENTAÇÃO PROCESSUAL 2019.xlsx]Banco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04" id="{8FB81659-FB7E-4DE3-8D9C-2F0B4E52CB01}">
            <xm:f>$AL88='\Users\João Gabriel\Desktop\[Cópia de MOVIMENTAÇÃO PROCESSUAL 2019.xlsx]Banco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5" id="{E4423FD0-C73A-4DA2-86B8-167BD75BFF85}">
            <xm:f>$AL88='\Users\João Gabriel\Desktop\[Cópia de MOVIMENTAÇÃO PROCESSUAL 2019.xlsx]Banco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306" id="{548C016D-B473-44C5-9244-7BA5ADD742CB}">
            <xm:f>$AL88='\Users\João Gabriel\Desktop\[Cópia de MOVIMENTAÇÃO PROCESSUAL 2019.xlsx]Banco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307" id="{16C096D2-1CDF-46A2-813E-4473E0749221}">
            <xm:f>$AL88='\Users\João Gabriel\Desktop\[Cópia de MOVIMENTAÇÃO PROCESSUAL 2019.xlsx]Banco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308" id="{96CDE58B-38D4-4839-A2BD-1839E3A1D398}">
            <xm:f>$AL88='\Users\João Gabriel\Desktop\[Cópia de MOVIMENTAÇÃO PROCESSUAL 2019.xlsx]Banco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AC88:AI89</xm:sqref>
        </x14:conditionalFormatting>
        <x14:conditionalFormatting xmlns:xm="http://schemas.microsoft.com/office/excel/2006/main">
          <x14:cfRule type="expression" priority="295" id="{CE5C4D4F-6564-45D1-9C68-78A79F0273D5}">
            <xm:f>$AL92='\Users\João Gabriel\Desktop\[Cópia de MOVIMENTAÇÃO PROCESSUAL 2019.xlsx]Banco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296" id="{3E2685CC-8569-4350-91CE-BFC37B7DA800}">
            <xm:f>$AL92='\Users\João Gabriel\Desktop\[Cópia de MOVIMENTAÇÃO PROCESSUAL 2019.xlsx]Banco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97" id="{F9EA9C60-77E2-4EFE-81F1-78D0161F1AFE}">
            <xm:f>$AL92='\Users\João Gabriel\Desktop\[Cópia de MOVIMENTAÇÃO PROCESSUAL 2019.xlsx]Banco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98" id="{01BEF254-D9C3-48FE-838F-856B8C44E3BD}">
            <xm:f>$AL92='\Users\João Gabriel\Desktop\[Cópia de MOVIMENTAÇÃO PROCESSUAL 2019.xlsx]Banco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299" id="{CA2ED804-181F-4BA6-BFE5-CA7D12D9B11B}">
            <xm:f>$AL92='\Users\João Gabriel\Desktop\[Cópia de MOVIMENTAÇÃO PROCESSUAL 2019.xlsx]Banco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300" id="{364183F4-6BC0-46CB-AFB4-440019A7D864}">
            <xm:f>$AL92='\Users\João Gabriel\Desktop\[Cópia de MOVIMENTAÇÃO PROCESSUAL 2019.xlsx]Banco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301" id="{E0485768-E3AD-4115-AAF8-E7593DBA8DB0}">
            <xm:f>$AL92='\Users\João Gabriel\Desktop\[Cópia de MOVIMENTAÇÃO PROCESSUAL 2019.xlsx]Banco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Q92:T92</xm:sqref>
        </x14:conditionalFormatting>
        <x14:conditionalFormatting xmlns:xm="http://schemas.microsoft.com/office/excel/2006/main">
          <x14:cfRule type="expression" priority="288" id="{D1498C23-AAFD-435C-9A74-8B4BB82F2D15}">
            <xm:f>$AL92='\Users\João Gabriel\Desktop\[Cópia de MOVIMENTAÇÃO PROCESSUAL 2019.xlsx]Banco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289" id="{B4765CE8-4414-4A44-9F42-F36C6C6F9530}">
            <xm:f>$AL92='\Users\João Gabriel\Desktop\[Cópia de MOVIMENTAÇÃO PROCESSUAL 2019.xlsx]Banco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90" id="{DB039BCA-1643-495D-980E-B5F03533054A}">
            <xm:f>$AL92='\Users\João Gabriel\Desktop\[Cópia de MOVIMENTAÇÃO PROCESSUAL 2019.xlsx]Banco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91" id="{566889F8-FBDE-4D08-9D2A-3FF8848D0C7B}">
            <xm:f>$AL92='\Users\João Gabriel\Desktop\[Cópia de MOVIMENTAÇÃO PROCESSUAL 2019.xlsx]Banco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292" id="{9487EADB-E6F5-4FC9-8BA1-84CC7053783D}">
            <xm:f>$AL92='\Users\João Gabriel\Desktop\[Cópia de MOVIMENTAÇÃO PROCESSUAL 2019.xlsx]Banco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293" id="{F08FDF36-ABEF-40FD-A000-A9859E303B1B}">
            <xm:f>$AL92='\Users\João Gabriel\Desktop\[Cópia de MOVIMENTAÇÃO PROCESSUAL 2019.xlsx]Banco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294" id="{C80605BB-55E0-4DA7-9A28-0AA604B7C9DD}">
            <xm:f>$AL92='\Users\João Gabriel\Desktop\[Cópia de MOVIMENTAÇÃO PROCESSUAL 2019.xlsx]Banco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W92:Z92</xm:sqref>
        </x14:conditionalFormatting>
        <x14:conditionalFormatting xmlns:xm="http://schemas.microsoft.com/office/excel/2006/main">
          <x14:cfRule type="expression" priority="281" id="{13336547-DFF9-403B-A568-07716E8509AD}">
            <xm:f>$AL92='\Users\João Gabriel\Desktop\[Cópia de MOVIMENTAÇÃO PROCESSUAL 2019.xlsx]Banco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282" id="{D0850586-96C7-4E2B-BCBD-D22BD7A7A1A3}">
            <xm:f>$AL92='\Users\João Gabriel\Desktop\[Cópia de MOVIMENTAÇÃO PROCESSUAL 2019.xlsx]Banco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83" id="{540C5760-A8E9-4565-953D-6895DCC3322A}">
            <xm:f>$AL92='\Users\João Gabriel\Desktop\[Cópia de MOVIMENTAÇÃO PROCESSUAL 2019.xlsx]Banco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84" id="{15117DE2-16AC-4E98-B1BD-F4D3B3E9C2FE}">
            <xm:f>$AL92='\Users\João Gabriel\Desktop\[Cópia de MOVIMENTAÇÃO PROCESSUAL 2019.xlsx]Banco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285" id="{D2CBA137-7B50-47B1-8EAF-6A1C5EB33865}">
            <xm:f>$AL92='\Users\João Gabriel\Desktop\[Cópia de MOVIMENTAÇÃO PROCESSUAL 2019.xlsx]Banco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286" id="{70FF3366-D718-449C-BF02-8A5E2DA0FB67}">
            <xm:f>$AL92='\Users\João Gabriel\Desktop\[Cópia de MOVIMENTAÇÃO PROCESSUAL 2019.xlsx]Banco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287" id="{E6754FD3-15F7-485A-8C1E-C5B84C3EF528}">
            <xm:f>$AL92='\Users\João Gabriel\Desktop\[Cópia de MOVIMENTAÇÃO PROCESSUAL 2019.xlsx]Banco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AF92</xm:sqref>
        </x14:conditionalFormatting>
        <x14:conditionalFormatting xmlns:xm="http://schemas.microsoft.com/office/excel/2006/main">
          <x14:cfRule type="expression" priority="274" id="{93A834D2-2B67-423C-BF09-DA01D8FDAC2F}">
            <xm:f>$AL153='Banco de Dados'!$F$10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275" id="{20170B64-5918-402C-9EB9-7BF3432EF3FF}">
            <xm:f>$AL153='Banco de Dados'!$F$9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76" id="{CBD213D4-7831-4737-92BD-3D9F81CC6D91}">
            <xm:f>$AL153='Banco de Dados'!$F$8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7" id="{1C24B138-300D-4F6E-BA66-8D81948EDB1A}">
            <xm:f>$AL153='Banco de Dados'!$F$7</xm:f>
            <x14:dxf>
              <fill>
                <patternFill>
                  <bgColor rgb="FFEDDA65"/>
                </patternFill>
              </fill>
            </x14:dxf>
          </x14:cfRule>
          <x14:cfRule type="expression" priority="278" id="{75BA58BA-F586-42E2-9706-69F2068433F0}">
            <xm:f>$AL153='Banco de Dados'!$F$6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279" id="{605B3547-CBD2-4D20-B591-96473CFC5717}">
            <xm:f>$AL153='Banco de Dados'!$F$5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280" id="{37B53B02-BBEC-4790-AFCA-CDBBAB6497AB}">
            <xm:f>$AL153='Banco de Dados'!$F$4</xm:f>
            <x14:dxf>
              <fill>
                <patternFill>
                  <bgColor theme="6" tint="0.59996337778862885"/>
                </patternFill>
              </fill>
            </x14:dxf>
          </x14:cfRule>
          <xm:sqref>AF153</xm:sqref>
        </x14:conditionalFormatting>
        <x14:conditionalFormatting xmlns:xm="http://schemas.microsoft.com/office/excel/2006/main">
          <x14:cfRule type="expression" priority="267" id="{6D5C926D-DB86-46EB-B253-B1D5FF97934F}">
            <xm:f>$AL161='\Users\João Gabriel\Desktop\[Cópia de Cópia de MOVIMENTAÇÃO PROCESSUAL 2019.xlsx]Banco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268" id="{B8E03C76-EC5A-40A2-92DD-B2579901D895}">
            <xm:f>$AL161='\Users\João Gabriel\Desktop\[Cópia de Cópia de MOVIMENTAÇÃO PROCESSUAL 2019.xlsx]Banco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69" id="{0DE43105-EE3F-43F4-96D0-1ABA8E1E3D60}">
            <xm:f>$AL161='\Users\João Gabriel\Desktop\[Cópia de Cópia de MOVIMENTAÇÃO PROCESSUAL 2019.xlsx]Banco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0" id="{1B416C3A-0049-4EF5-A0AC-0D258153E417}">
            <xm:f>$AL161='\Users\João Gabriel\Desktop\[Cópia de Cópia de MOVIMENTAÇÃO PROCESSUAL 2019.xlsx]Banco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271" id="{2776281C-84E7-49F5-B5E1-C2E15047FC17}">
            <xm:f>$AL161='\Users\João Gabriel\Desktop\[Cópia de Cópia de MOVIMENTAÇÃO PROCESSUAL 2019.xlsx]Banco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272" id="{640EE44E-0223-47DE-BCC6-5DAC456F72B6}">
            <xm:f>$AL161='\Users\João Gabriel\Desktop\[Cópia de Cópia de MOVIMENTAÇÃO PROCESSUAL 2019.xlsx]Banco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273" id="{7E92C8B6-4DA9-4B22-8C6F-3812EE5C92C3}">
            <xm:f>$AL161='\Users\João Gabriel\Desktop\[Cópia de Cópia de MOVIMENTAÇÃO PROCESSUAL 2019.xlsx]Banco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AF161</xm:sqref>
        </x14:conditionalFormatting>
        <x14:conditionalFormatting xmlns:xm="http://schemas.microsoft.com/office/excel/2006/main">
          <x14:cfRule type="expression" priority="253" id="{3C803B44-EC50-45F3-BD1E-9F8D10A3DAD8}">
            <xm:f>$AL66='Banco de Dados'!$F$10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254" id="{B9517E55-351A-4223-986C-EAE8C5A092E2}">
            <xm:f>$AL66='Banco de Dados'!$F$9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55" id="{C8EDAE99-9123-4187-BEDF-FDCCAEBFDF39}">
            <xm:f>$AL66='Banco de Dados'!$F$8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6" id="{508BF583-57E9-4F83-A9B9-6D0B699BFD56}">
            <xm:f>$AL66='Banco de Dados'!$F$7</xm:f>
            <x14:dxf>
              <fill>
                <patternFill>
                  <bgColor rgb="FFEDDA65"/>
                </patternFill>
              </fill>
            </x14:dxf>
          </x14:cfRule>
          <x14:cfRule type="expression" priority="257" id="{96509C62-A792-453C-A1F3-AA73F61D37F1}">
            <xm:f>$AL66='Banco de Dados'!$F$6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258" id="{2AC9619E-4863-46E8-B3AF-FC367158A4A3}">
            <xm:f>$AL66='Banco de Dados'!$F$5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259" id="{D3BF3D71-7ABD-44D3-9CEC-1BF77A74F9D9}">
            <xm:f>$AL66='Banco de Dados'!$F$4</xm:f>
            <x14:dxf>
              <fill>
                <patternFill>
                  <bgColor theme="6" tint="0.59996337778862885"/>
                </patternFill>
              </fill>
            </x14:dxf>
          </x14:cfRule>
          <xm:sqref>D66</xm:sqref>
        </x14:conditionalFormatting>
        <x14:conditionalFormatting xmlns:xm="http://schemas.microsoft.com/office/excel/2006/main">
          <x14:cfRule type="expression" priority="246" id="{A84DE61E-8EC8-465F-BC2D-8D16A0B121DD}">
            <xm:f>$AL155='\Users\João Gabriel\Desktop\[Cópia de MOVIMENTAÇÃO PROCESSUAL 2019 bb.xlsx]Banco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247" id="{969E9EB6-E391-487B-9629-DBC76B218263}">
            <xm:f>$AL155='\Users\João Gabriel\Desktop\[Cópia de MOVIMENTAÇÃO PROCESSUAL 2019 bb.xlsx]Banco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48" id="{0A10764F-099B-499E-96E0-8B24659319D0}">
            <xm:f>$AL155='\Users\João Gabriel\Desktop\[Cópia de MOVIMENTAÇÃO PROCESSUAL 2019 bb.xlsx]Banco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49" id="{3F71249D-4FB2-4FC8-94A6-098D899839E8}">
            <xm:f>$AL155='\Users\João Gabriel\Desktop\[Cópia de MOVIMENTAÇÃO PROCESSUAL 2019 bb.xlsx]Banco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250" id="{2CFD905D-DC4E-42EA-B1F4-3FA88E7911D3}">
            <xm:f>$AL155='\Users\João Gabriel\Desktop\[Cópia de MOVIMENTAÇÃO PROCESSUAL 2019 bb.xlsx]Banco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251" id="{66B34B5A-356D-4153-B7AF-812C37C9AD7D}">
            <xm:f>$AL155='\Users\João Gabriel\Desktop\[Cópia de MOVIMENTAÇÃO PROCESSUAL 2019 bb.xlsx]Banco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252" id="{AA27440D-1CB1-4387-AB3A-EC89A6FE77DC}">
            <xm:f>$AL155='\Users\João Gabriel\Desktop\[Cópia de MOVIMENTAÇÃO PROCESSUAL 2019 bb.xlsx]Banco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Q155:T155</xm:sqref>
        </x14:conditionalFormatting>
        <x14:conditionalFormatting xmlns:xm="http://schemas.microsoft.com/office/excel/2006/main">
          <x14:cfRule type="expression" priority="239" id="{AD0BDCE3-9918-4FD7-8761-43AB72AE33A2}">
            <xm:f>$AL155='\Users\João Gabriel\Desktop\[Cópia de MOVIMENTAÇÃO PROCESSUAL 2019 bb.xlsx]Banco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240" id="{BB350976-F365-4600-9BA7-30D18591E6A4}">
            <xm:f>$AL155='\Users\João Gabriel\Desktop\[Cópia de MOVIMENTAÇÃO PROCESSUAL 2019 bb.xlsx]Banco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41" id="{EA55D177-799A-4683-81B1-645820F5B0AB}">
            <xm:f>$AL155='\Users\João Gabriel\Desktop\[Cópia de MOVIMENTAÇÃO PROCESSUAL 2019 bb.xlsx]Banco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42" id="{45825708-1571-4C6E-9602-492114FA0250}">
            <xm:f>$AL155='\Users\João Gabriel\Desktop\[Cópia de MOVIMENTAÇÃO PROCESSUAL 2019 bb.xlsx]Banco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243" id="{0F072FBF-CA2C-4814-8FF3-23C39CB86EAF}">
            <xm:f>$AL155='\Users\João Gabriel\Desktop\[Cópia de MOVIMENTAÇÃO PROCESSUAL 2019 bb.xlsx]Banco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244" id="{EDFF158B-F919-4853-854F-C9F332528C58}">
            <xm:f>$AL155='\Users\João Gabriel\Desktop\[Cópia de MOVIMENTAÇÃO PROCESSUAL 2019 bb.xlsx]Banco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245" id="{2DB4A47F-1DC9-40A2-84FD-6CB927D3054F}">
            <xm:f>$AL155='\Users\João Gabriel\Desktop\[Cópia de MOVIMENTAÇÃO PROCESSUAL 2019 bb.xlsx]Banco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W155:Z155</xm:sqref>
        </x14:conditionalFormatting>
        <x14:conditionalFormatting xmlns:xm="http://schemas.microsoft.com/office/excel/2006/main">
          <x14:cfRule type="expression" priority="232" id="{9F5015EA-31D0-4F30-B989-BFEAC8973C44}">
            <xm:f>$AL155='\Users\João Gabriel\Desktop\[Cópia de MOVIMENTAÇÃO PROCESSUAL 2019 bb.xlsx]Banco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233" id="{F5AEE360-A976-4091-8CDC-A7CA7DD66CB0}">
            <xm:f>$AL155='\Users\João Gabriel\Desktop\[Cópia de MOVIMENTAÇÃO PROCESSUAL 2019 bb.xlsx]Banco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34" id="{F2CA045C-0422-4CE1-84A8-C7A7901CBDD5}">
            <xm:f>$AL155='\Users\João Gabriel\Desktop\[Cópia de MOVIMENTAÇÃO PROCESSUAL 2019 bb.xlsx]Banco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5" id="{A3EDEF32-8F96-4D01-B9EA-891B886514B2}">
            <xm:f>$AL155='\Users\João Gabriel\Desktop\[Cópia de MOVIMENTAÇÃO PROCESSUAL 2019 bb.xlsx]Banco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236" id="{DAEE804D-319E-416D-95B6-AA093997F8ED}">
            <xm:f>$AL155='\Users\João Gabriel\Desktop\[Cópia de MOVIMENTAÇÃO PROCESSUAL 2019 bb.xlsx]Banco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237" id="{54C2D6AF-715B-4FBB-81B2-20134ED01ABA}">
            <xm:f>$AL155='\Users\João Gabriel\Desktop\[Cópia de MOVIMENTAÇÃO PROCESSUAL 2019 bb.xlsx]Banco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238" id="{08AD055D-B7FB-48F8-AEAB-DAB9C6EB23EB}">
            <xm:f>$AL155='\Users\João Gabriel\Desktop\[Cópia de MOVIMENTAÇÃO PROCESSUAL 2019 bb.xlsx]Banco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AC155:AE155 AG155:AI155</xm:sqref>
        </x14:conditionalFormatting>
        <x14:conditionalFormatting xmlns:xm="http://schemas.microsoft.com/office/excel/2006/main">
          <x14:cfRule type="expression" priority="225" id="{F6A7BD86-B7BB-4D1A-98B0-DCC979F25C7C}">
            <xm:f>$AL155='\Users\João Gabriel\Desktop\[Cópia de MOVIMENTAÇÃO PROCESSUAL 2019 bb.xlsx]Banco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226" id="{500CF534-5852-4BD6-AA71-AC94FA2F8EE9}">
            <xm:f>$AL155='\Users\João Gabriel\Desktop\[Cópia de MOVIMENTAÇÃO PROCESSUAL 2019 bb.xlsx]Banco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27" id="{B5F457CA-B4E6-46D6-85EA-AF8B0C6BD685}">
            <xm:f>$AL155='\Users\João Gabriel\Desktop\[Cópia de MOVIMENTAÇÃO PROCESSUAL 2019 bb.xlsx]Banco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8" id="{368C65D7-3DC6-4500-84A1-4BF80B4F34F8}">
            <xm:f>$AL155='\Users\João Gabriel\Desktop\[Cópia de MOVIMENTAÇÃO PROCESSUAL 2019 bb.xlsx]Banco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229" id="{FEB9374E-A01A-4021-98C4-DA98BD0AB3E9}">
            <xm:f>$AL155='\Users\João Gabriel\Desktop\[Cópia de MOVIMENTAÇÃO PROCESSUAL 2019 bb.xlsx]Banco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230" id="{A20A835D-1F83-4A95-807B-5609110D9DB1}">
            <xm:f>$AL155='\Users\João Gabriel\Desktop\[Cópia de MOVIMENTAÇÃO PROCESSUAL 2019 bb.xlsx]Banco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231" id="{23709470-8BC8-477B-A330-9D673479E264}">
            <xm:f>$AL155='\Users\João Gabriel\Desktop\[Cópia de MOVIMENTAÇÃO PROCESSUAL 2019 bb.xlsx]Banco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AF155</xm:sqref>
        </x14:conditionalFormatting>
        <x14:conditionalFormatting xmlns:xm="http://schemas.microsoft.com/office/excel/2006/main">
          <x14:cfRule type="expression" priority="218" id="{50C0698B-E781-46F6-A8CC-387D239AA37B}">
            <xm:f>$AL152='\Users\João Gabriel\Desktop\[Cópia de MOVIMENTAÇÃO PROCESSUAL 2019 bb.xlsx]Banco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219" id="{608BF52A-83B8-4EFF-843F-36F3B27D78E1}">
            <xm:f>$AL152='\Users\João Gabriel\Desktop\[Cópia de MOVIMENTAÇÃO PROCESSUAL 2019 bb.xlsx]Banco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20" id="{E0DF5694-E3B3-4643-84E5-B1CE235E5B97}">
            <xm:f>$AL152='\Users\João Gabriel\Desktop\[Cópia de MOVIMENTAÇÃO PROCESSUAL 2019 bb.xlsx]Banco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1" id="{C03BD201-F6C1-4F9B-9C17-02622D662BF4}">
            <xm:f>$AL152='\Users\João Gabriel\Desktop\[Cópia de MOVIMENTAÇÃO PROCESSUAL 2019 bb.xlsx]Banco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222" id="{640F0272-CC9A-437F-A32B-C1DBB865B6C2}">
            <xm:f>$AL152='\Users\João Gabriel\Desktop\[Cópia de MOVIMENTAÇÃO PROCESSUAL 2019 bb.xlsx]Banco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223" id="{1B6F789B-B720-4853-A9F6-3834642AF45B}">
            <xm:f>$AL152='\Users\João Gabriel\Desktop\[Cópia de MOVIMENTAÇÃO PROCESSUAL 2019 bb.xlsx]Banco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224" id="{09F5FD2F-2BD5-441B-8A41-11FB20AED564}">
            <xm:f>$AL152='\Users\João Gabriel\Desktop\[Cópia de MOVIMENTAÇÃO PROCESSUAL 2019 bb.xlsx]Banco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Q152:T152</xm:sqref>
        </x14:conditionalFormatting>
        <x14:conditionalFormatting xmlns:xm="http://schemas.microsoft.com/office/excel/2006/main">
          <x14:cfRule type="expression" priority="211" id="{BEA03D56-A8DA-4BE1-AA74-B15FA179D240}">
            <xm:f>$AL152='\Users\João Gabriel\Desktop\[Cópia de MOVIMENTAÇÃO PROCESSUAL 2019 bb.xlsx]Banco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212" id="{B435A955-2C79-43FB-9BFC-31856343F5F8}">
            <xm:f>$AL152='\Users\João Gabriel\Desktop\[Cópia de MOVIMENTAÇÃO PROCESSUAL 2019 bb.xlsx]Banco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13" id="{3A8F2FE8-BAFC-47DB-AD6F-A90DF78E9A4E}">
            <xm:f>$AL152='\Users\João Gabriel\Desktop\[Cópia de MOVIMENTAÇÃO PROCESSUAL 2019 bb.xlsx]Banco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14" id="{B1611CBE-2E7F-4279-96BD-B1A184E09DA6}">
            <xm:f>$AL152='\Users\João Gabriel\Desktop\[Cópia de MOVIMENTAÇÃO PROCESSUAL 2019 bb.xlsx]Banco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215" id="{D5714E70-2E1A-4290-95D4-D56C051824E7}">
            <xm:f>$AL152='\Users\João Gabriel\Desktop\[Cópia de MOVIMENTAÇÃO PROCESSUAL 2019 bb.xlsx]Banco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216" id="{BA14CD16-FD16-4E35-8488-70CC4222A06E}">
            <xm:f>$AL152='\Users\João Gabriel\Desktop\[Cópia de MOVIMENTAÇÃO PROCESSUAL 2019 bb.xlsx]Banco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217" id="{43FD17D1-9D7C-4462-A437-1D89C0DCECEF}">
            <xm:f>$AL152='\Users\João Gabriel\Desktop\[Cópia de MOVIMENTAÇÃO PROCESSUAL 2019 bb.xlsx]Banco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W152:Z152</xm:sqref>
        </x14:conditionalFormatting>
        <x14:conditionalFormatting xmlns:xm="http://schemas.microsoft.com/office/excel/2006/main">
          <x14:cfRule type="expression" priority="204" id="{87B8D158-34AD-42D4-99B1-2BF91DB38EF9}">
            <xm:f>$AL152='\Users\João Gabriel\Desktop\[Cópia de MOVIMENTAÇÃO PROCESSUAL 2019 bb.xlsx]Banco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205" id="{CCD45D04-B550-434B-9B13-FF7EBC0B3C6F}">
            <xm:f>$AL152='\Users\João Gabriel\Desktop\[Cópia de MOVIMENTAÇÃO PROCESSUAL 2019 bb.xlsx]Banco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06" id="{C3745958-13E3-49D4-A98E-73FD13F43F21}">
            <xm:f>$AL152='\Users\João Gabriel\Desktop\[Cópia de MOVIMENTAÇÃO PROCESSUAL 2019 bb.xlsx]Banco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07" id="{AB2DD606-7DDE-4AB7-B2E2-ECA430E28B36}">
            <xm:f>$AL152='\Users\João Gabriel\Desktop\[Cópia de MOVIMENTAÇÃO PROCESSUAL 2019 bb.xlsx]Banco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208" id="{DE5E4231-1175-4105-A4D2-C23C87285DB0}">
            <xm:f>$AL152='\Users\João Gabriel\Desktop\[Cópia de MOVIMENTAÇÃO PROCESSUAL 2019 bb.xlsx]Banco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209" id="{CF09D8B4-BAD7-4175-9CF7-88E7F7202BFE}">
            <xm:f>$AL152='\Users\João Gabriel\Desktop\[Cópia de MOVIMENTAÇÃO PROCESSUAL 2019 bb.xlsx]Banco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210" id="{BE61FC55-C378-4523-9DFA-9F2DDB39F62E}">
            <xm:f>$AL152='\Users\João Gabriel\Desktop\[Cópia de MOVIMENTAÇÃO PROCESSUAL 2019 bb.xlsx]Banco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AC152:AE152 AG152:AI152</xm:sqref>
        </x14:conditionalFormatting>
        <x14:conditionalFormatting xmlns:xm="http://schemas.microsoft.com/office/excel/2006/main">
          <x14:cfRule type="expression" priority="197" id="{CA4FB42A-F6D2-42E4-956B-7D9E7AA8C989}">
            <xm:f>$AL152='\Users\João Gabriel\Desktop\[Cópia de MOVIMENTAÇÃO PROCESSUAL 2019.xlsx]Banco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198" id="{9E3F6B54-657B-4A5B-8D28-9A428EFCA1D5}">
            <xm:f>$AL152='\Users\João Gabriel\Desktop\[Cópia de MOVIMENTAÇÃO PROCESSUAL 2019.xlsx]Banco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99" id="{2491AC17-2310-4DAD-AC97-55418A543F1A}">
            <xm:f>$AL152='\Users\João Gabriel\Desktop\[Cópia de MOVIMENTAÇÃO PROCESSUAL 2019.xlsx]Banco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00" id="{9787D303-B872-4749-A0A7-71419ACBB983}">
            <xm:f>$AL152='\Users\João Gabriel\Desktop\[Cópia de MOVIMENTAÇÃO PROCESSUAL 2019.xlsx]Banco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201" id="{E2A5FE44-1E7B-4EF2-92AA-608AD7DC660C}">
            <xm:f>$AL152='\Users\João Gabriel\Desktop\[Cópia de MOVIMENTAÇÃO PROCESSUAL 2019.xlsx]Banco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202" id="{AD72CB1D-F0FF-4336-8785-F1DB2B4B8F15}">
            <xm:f>$AL152='\Users\João Gabriel\Desktop\[Cópia de MOVIMENTAÇÃO PROCESSUAL 2019.xlsx]Banco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203" id="{6B135B48-B4D3-4AF1-8EA2-D2902402F8C2}">
            <xm:f>$AL152='\Users\João Gabriel\Desktop\[Cópia de MOVIMENTAÇÃO PROCESSUAL 2019.xlsx]Banco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AF152</xm:sqref>
        </x14:conditionalFormatting>
        <x14:conditionalFormatting xmlns:xm="http://schemas.microsoft.com/office/excel/2006/main">
          <x14:cfRule type="expression" priority="190" id="{7803D3EC-EF64-45FA-885B-398C53B8347E}">
            <xm:f>$AL137='\Users\João Gabriel\Desktop\[Cópia de MOVIMENTAÇÃO PROCESSUAL 2019 31-10.xlsx]Banco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191" id="{D2ACEB18-524C-41F2-9262-3D1CD4B75D44}">
            <xm:f>$AL137='\Users\João Gabriel\Desktop\[Cópia de MOVIMENTAÇÃO PROCESSUAL 2019 31-10.xlsx]Banco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92" id="{40ED4003-7DAD-41C1-8122-856C9EF7491E}">
            <xm:f>$AL137='\Users\João Gabriel\Desktop\[Cópia de MOVIMENTAÇÃO PROCESSUAL 2019 31-10.xlsx]Banco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93" id="{5F9D8926-195F-4839-B8C9-910A21E6C5EA}">
            <xm:f>$AL137='\Users\João Gabriel\Desktop\[Cópia de MOVIMENTAÇÃO PROCESSUAL 2019 31-10.xlsx]Banco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194" id="{69392C37-3FCD-4013-942D-38198B213A81}">
            <xm:f>$AL137='\Users\João Gabriel\Desktop\[Cópia de MOVIMENTAÇÃO PROCESSUAL 2019 31-10.xlsx]Banco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195" id="{867F1686-50DE-42B9-8789-657D91B5E076}">
            <xm:f>$AL137='\Users\João Gabriel\Desktop\[Cópia de MOVIMENTAÇÃO PROCESSUAL 2019 31-10.xlsx]Banco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196" id="{23201934-F6A3-4C91-A9D7-1C9E1C5F7F8A}">
            <xm:f>$AL137='\Users\João Gabriel\Desktop\[Cópia de MOVIMENTAÇÃO PROCESSUAL 2019 31-10.xlsx]Banco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Q137:T137</xm:sqref>
        </x14:conditionalFormatting>
        <x14:conditionalFormatting xmlns:xm="http://schemas.microsoft.com/office/excel/2006/main">
          <x14:cfRule type="expression" priority="148" id="{00B66DF1-0BE0-4232-8D70-5F5989161555}">
            <xm:f>$AL184='Banco de Dados'!$F$10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149" id="{4C365351-C604-41F2-A4F3-740E82637CB0}">
            <xm:f>$AL184='Banco de Dados'!$F$9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50" id="{D57D1DA4-BEE5-4BB1-AAC4-39E5C893E343}">
            <xm:f>$AL184='Banco de Dados'!$F$8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51" id="{C783038B-4DE4-4DA2-A3F4-680648EC09FC}">
            <xm:f>$AL184='Banco de Dados'!$F$7</xm:f>
            <x14:dxf>
              <fill>
                <patternFill>
                  <bgColor rgb="FFEDDA65"/>
                </patternFill>
              </fill>
            </x14:dxf>
          </x14:cfRule>
          <x14:cfRule type="expression" priority="152" id="{825358C6-303C-45A2-94D1-51625173CA1C}">
            <xm:f>$AL184='Banco de Dados'!$F$6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153" id="{7E3E187A-0679-49BF-837D-2A0852E9EDE4}">
            <xm:f>$AL184='Banco de Dados'!$F$5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154" id="{0C037E16-9817-42A2-BD63-CE7A717A5065}">
            <xm:f>$AL184='Banco de Dados'!$F$4</xm:f>
            <x14:dxf>
              <fill>
                <patternFill>
                  <bgColor theme="6" tint="0.59996337778862885"/>
                </patternFill>
              </fill>
            </x14:dxf>
          </x14:cfRule>
          <xm:sqref>C184:AM184</xm:sqref>
        </x14:conditionalFormatting>
        <x14:conditionalFormatting xmlns:xm="http://schemas.microsoft.com/office/excel/2006/main">
          <x14:cfRule type="expression" priority="141" id="{29AA1484-7DAE-46E0-83A8-76534F114FF2}">
            <xm:f>$AL137='Banco de Dados'!$F$10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142" id="{9EC0B32A-E7E5-4B1E-86C0-2BEBBDE3D423}">
            <xm:f>$AL137='Banco de Dados'!$F$9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43" id="{7E26F24C-2ACD-445D-8C10-088077632907}">
            <xm:f>$AL137='Banco de Dados'!$F$8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44" id="{FC964188-C592-4D2C-BE4B-2CB54F6A5CCC}">
            <xm:f>$AL137='Banco de Dados'!$F$7</xm:f>
            <x14:dxf>
              <fill>
                <patternFill>
                  <bgColor rgb="FFEDDA65"/>
                </patternFill>
              </fill>
            </x14:dxf>
          </x14:cfRule>
          <x14:cfRule type="expression" priority="145" id="{EDDF5787-CF7B-4E73-8BF8-404CC1877C68}">
            <xm:f>$AL137='Banco de Dados'!$F$6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146" id="{17AA3FF1-C43B-4330-AEC4-7A7377B4B84A}">
            <xm:f>$AL137='Banco de Dados'!$F$5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147" id="{20172632-8304-4636-A7B6-1A07FEA2DB77}">
            <xm:f>$AL137='Banco de Dados'!$F$4</xm:f>
            <x14:dxf>
              <fill>
                <patternFill>
                  <bgColor theme="6" tint="0.59996337778862885"/>
                </patternFill>
              </fill>
            </x14:dxf>
          </x14:cfRule>
          <xm:sqref>AC137:AI137</xm:sqref>
        </x14:conditionalFormatting>
        <x14:conditionalFormatting xmlns:xm="http://schemas.microsoft.com/office/excel/2006/main">
          <x14:cfRule type="expression" priority="134" id="{09176261-4E20-4447-A97F-AD2935DBC93F}">
            <xm:f>$AL137='Banco de Dados'!$F$10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135" id="{FCDA84B2-6D2F-4B27-A117-E39D4F3BF107}">
            <xm:f>$AL137='Banco de Dados'!$F$9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36" id="{C981E783-BFBF-422C-9DC5-ACF8CB424A55}">
            <xm:f>$AL137='Banco de Dados'!$F$8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37" id="{A9614A77-8CF8-4951-8781-F965C4613E34}">
            <xm:f>$AL137='Banco de Dados'!$F$7</xm:f>
            <x14:dxf>
              <fill>
                <patternFill>
                  <bgColor rgb="FFEDDA65"/>
                </patternFill>
              </fill>
            </x14:dxf>
          </x14:cfRule>
          <x14:cfRule type="expression" priority="138" id="{4D964E05-35FD-437B-9852-23BB82742F65}">
            <xm:f>$AL137='Banco de Dados'!$F$6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139" id="{0F1AED78-6257-4A65-86FD-9A2E0E448598}">
            <xm:f>$AL137='Banco de Dados'!$F$5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140" id="{DE64D462-9BAA-493F-A169-AE2914F3F7BC}">
            <xm:f>$AL137='Banco de Dados'!$F$4</xm:f>
            <x14:dxf>
              <fill>
                <patternFill>
                  <bgColor theme="6" tint="0.59996337778862885"/>
                </patternFill>
              </fill>
            </x14:dxf>
          </x14:cfRule>
          <xm:sqref>W137:Z137</xm:sqref>
        </x14:conditionalFormatting>
        <x14:conditionalFormatting xmlns:xm="http://schemas.microsoft.com/office/excel/2006/main">
          <x14:cfRule type="expression" priority="127" id="{0DFABD9F-5A87-4E64-B8ED-B1FC013127EF}">
            <xm:f>$AL199='\Users\João Gabriel\Desktop\[Cópia de MOVIMENTAÇÃO PROCESSUAL 2019       14-11  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128" id="{552B8E32-6F79-4090-BE82-77CFA8BE8A21}">
            <xm:f>$AL199='\Users\João Gabriel\Desktop\[Cópia de MOVIMENTAÇÃO PROCESSUAL 2019       14-11  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29" id="{92B110BF-EED1-4D15-B258-6C3BC9272157}">
            <xm:f>$AL199='\Users\João Gabriel\Desktop\[Cópia de MOVIMENTAÇÃO PROCESSUAL 2019       14-11  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30" id="{5A7D0D6E-6A69-4B16-86AB-94D2C8035487}">
            <xm:f>$AL199='\Users\João Gabriel\Desktop\[Cópia de MOVIMENTAÇÃO PROCESSUAL 2019       14-11  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131" id="{F364512C-3C7D-46A3-A1C9-40C74508F269}">
            <xm:f>$AL199='\Users\João Gabriel\Desktop\[Cópia de MOVIMENTAÇÃO PROCESSUAL 2019       14-11  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132" id="{8BBE2B2C-99AB-45A6-BBE8-981E309FF762}">
            <xm:f>$AL199='\Users\João Gabriel\Desktop\[Cópia de MOVIMENTAÇÃO PROCESSUAL 2019       14-11  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133" id="{5CE0E3E6-040F-4AD0-AFDC-E8A66E6B21CC}">
            <xm:f>$AL199='\Users\João Gabriel\Desktop\[Cópia de MOVIMENTAÇÃO PROCESSUAL 2019       14-11  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Q199:T199</xm:sqref>
        </x14:conditionalFormatting>
        <x14:conditionalFormatting xmlns:xm="http://schemas.microsoft.com/office/excel/2006/main">
          <x14:cfRule type="expression" priority="120" id="{C1074579-4A8D-42BD-8F34-0D4E301EFAC4}">
            <xm:f>$AL199='\Users\João Gabriel\Desktop\[Cópia de MOVIMENTAÇÃO PROCESSUAL 2019       14-11  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121" id="{FF2ADF4C-D004-4C2E-9042-7D5206FDF1E5}">
            <xm:f>$AL199='\Users\João Gabriel\Desktop\[Cópia de MOVIMENTAÇÃO PROCESSUAL 2019       14-11  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22" id="{F33010D6-8DC0-42C5-9FA6-8CA01755D908}">
            <xm:f>$AL199='\Users\João Gabriel\Desktop\[Cópia de MOVIMENTAÇÃO PROCESSUAL 2019       14-11  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23" id="{A6029248-77EA-4C5A-AD6E-104BD75B5056}">
            <xm:f>$AL199='\Users\João Gabriel\Desktop\[Cópia de MOVIMENTAÇÃO PROCESSUAL 2019       14-11  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124" id="{ADEC9058-5A99-4641-AD49-C91445CCBBC7}">
            <xm:f>$AL199='\Users\João Gabriel\Desktop\[Cópia de MOVIMENTAÇÃO PROCESSUAL 2019       14-11  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125" id="{FF3E5EB1-87FE-4785-ACFD-058E4F4672F5}">
            <xm:f>$AL199='\Users\João Gabriel\Desktop\[Cópia de MOVIMENTAÇÃO PROCESSUAL 2019       14-11  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126" id="{15760FDD-E48F-4296-94E6-4CB428A4FDF4}">
            <xm:f>$AL199='\Users\João Gabriel\Desktop\[Cópia de MOVIMENTAÇÃO PROCESSUAL 2019       14-11  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W199:Z199</xm:sqref>
        </x14:conditionalFormatting>
        <x14:conditionalFormatting xmlns:xm="http://schemas.microsoft.com/office/excel/2006/main">
          <x14:cfRule type="expression" priority="113" id="{0CA546E7-4ED1-4FBB-B76B-94FFA5AFAA53}">
            <xm:f>$AL199='\Users\João Gabriel\Desktop\[Cópia de MOVIMENTAÇÃO PROCESSUAL 2019       14-11  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114" id="{660A24D1-EB13-48E4-9C5D-94F998159241}">
            <xm:f>$AL199='\Users\João Gabriel\Desktop\[Cópia de MOVIMENTAÇÃO PROCESSUAL 2019       14-11  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15" id="{A4BFD0AF-16B3-4378-95A4-053DC0692F84}">
            <xm:f>$AL199='\Users\João Gabriel\Desktop\[Cópia de MOVIMENTAÇÃO PROCESSUAL 2019       14-11  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16" id="{E9F95453-001E-42AC-A160-1F439B8A3E01}">
            <xm:f>$AL199='\Users\João Gabriel\Desktop\[Cópia de MOVIMENTAÇÃO PROCESSUAL 2019       14-11  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117" id="{056622DB-0298-4EC1-AB64-BA15E0C12F51}">
            <xm:f>$AL199='\Users\João Gabriel\Desktop\[Cópia de MOVIMENTAÇÃO PROCESSUAL 2019       14-11  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118" id="{CDAA8633-7FEE-4846-BB32-7F2CFE3ACAD7}">
            <xm:f>$AL199='\Users\João Gabriel\Desktop\[Cópia de MOVIMENTAÇÃO PROCESSUAL 2019       14-11  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119" id="{982A3274-AD76-470A-8F5C-746CE800806F}">
            <xm:f>$AL199='\Users\João Gabriel\Desktop\[Cópia de MOVIMENTAÇÃO PROCESSUAL 2019       14-11  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AC199:AI199</xm:sqref>
        </x14:conditionalFormatting>
        <x14:conditionalFormatting xmlns:xm="http://schemas.microsoft.com/office/excel/2006/main">
          <x14:cfRule type="expression" priority="106" id="{C5C02D62-9225-420E-B1E8-83FC373A2992}">
            <xm:f>$AL195='\Users\João Gabriel\Desktop\[Cópia de MOVIMENTAÇÃO PROCESSUAL 2019       14-11  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107" id="{CF2EB5FA-0522-4DCD-954F-282705DBA282}">
            <xm:f>$AL195='\Users\João Gabriel\Desktop\[Cópia de MOVIMENTAÇÃO PROCESSUAL 2019       14-11  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08" id="{890BD4F6-EF5E-442A-902A-AFD54279D769}">
            <xm:f>$AL195='\Users\João Gabriel\Desktop\[Cópia de MOVIMENTAÇÃO PROCESSUAL 2019       14-11  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09" id="{FE3A129E-6CB1-4EAE-9768-CD18F1F01488}">
            <xm:f>$AL195='\Users\João Gabriel\Desktop\[Cópia de MOVIMENTAÇÃO PROCESSUAL 2019       14-11  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110" id="{9D429DA2-3C2A-475C-B25D-509FF443FB40}">
            <xm:f>$AL195='\Users\João Gabriel\Desktop\[Cópia de MOVIMENTAÇÃO PROCESSUAL 2019       14-11  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111" id="{62A06DB7-5A05-49E4-8932-3C153A859822}">
            <xm:f>$AL195='\Users\João Gabriel\Desktop\[Cópia de MOVIMENTAÇÃO PROCESSUAL 2019       14-11  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112" id="{765A3E25-7754-4FB2-BA5C-A1E0269D7AFD}">
            <xm:f>$AL195='\Users\João Gabriel\Desktop\[Cópia de MOVIMENTAÇÃO PROCESSUAL 2019       14-11  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Q195:T195</xm:sqref>
        </x14:conditionalFormatting>
        <x14:conditionalFormatting xmlns:xm="http://schemas.microsoft.com/office/excel/2006/main">
          <x14:cfRule type="expression" priority="99" id="{B5AE182B-58E5-4E96-BDFD-93925BAD236D}">
            <xm:f>$AL195='\Users\João Gabriel\Desktop\[Cópia de MOVIMENTAÇÃO PROCESSUAL 2019       14-11  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100" id="{24B6B8E8-B0B0-4670-A520-F5C24A2C8294}">
            <xm:f>$AL195='\Users\João Gabriel\Desktop\[Cópia de MOVIMENTAÇÃO PROCESSUAL 2019       14-11  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01" id="{FE066C96-835E-4180-9910-EB362825B6C6}">
            <xm:f>$AL195='\Users\João Gabriel\Desktop\[Cópia de MOVIMENTAÇÃO PROCESSUAL 2019       14-11  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02" id="{F058C913-AFA4-4383-BEBD-7EFCE5C449C3}">
            <xm:f>$AL195='\Users\João Gabriel\Desktop\[Cópia de MOVIMENTAÇÃO PROCESSUAL 2019       14-11  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103" id="{2AEF7003-7CE0-4BE1-A626-9C86C0358E2C}">
            <xm:f>$AL195='\Users\João Gabriel\Desktop\[Cópia de MOVIMENTAÇÃO PROCESSUAL 2019       14-11  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104" id="{596CC339-65A9-4666-921C-62068587D797}">
            <xm:f>$AL195='\Users\João Gabriel\Desktop\[Cópia de MOVIMENTAÇÃO PROCESSUAL 2019       14-11  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105" id="{BD90AA03-9FF5-41E4-80BC-04C1A16CB4C6}">
            <xm:f>$AL195='\Users\João Gabriel\Desktop\[Cópia de MOVIMENTAÇÃO PROCESSUAL 2019       14-11  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W195:Z195</xm:sqref>
        </x14:conditionalFormatting>
        <x14:conditionalFormatting xmlns:xm="http://schemas.microsoft.com/office/excel/2006/main">
          <x14:cfRule type="expression" priority="92" id="{C970DD4F-A39B-42C7-BBCE-1BFBA9C97491}">
            <xm:f>$AL195='\Users\João Gabriel\Desktop\[Cópia de MOVIMENTAÇÃO PROCESSUAL 2019       14-11  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93" id="{67548370-6D44-42AF-ABAE-CE97290F1FDB}">
            <xm:f>$AL195='\Users\João Gabriel\Desktop\[Cópia de MOVIMENTAÇÃO PROCESSUAL 2019       14-11  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94" id="{D6FAD747-FBE1-4B3F-98FB-D7CAD7B0459B}">
            <xm:f>$AL195='\Users\João Gabriel\Desktop\[Cópia de MOVIMENTAÇÃO PROCESSUAL 2019       14-11  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95" id="{AE76BE29-C84B-450B-8811-8280C607480E}">
            <xm:f>$AL195='\Users\João Gabriel\Desktop\[Cópia de MOVIMENTAÇÃO PROCESSUAL 2019       14-11  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96" id="{0832D4E7-6914-4272-9FD6-16FE5782BAB8}">
            <xm:f>$AL195='\Users\João Gabriel\Desktop\[Cópia de MOVIMENTAÇÃO PROCESSUAL 2019       14-11  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97" id="{90BCA808-BE6A-4B73-BE1E-A42715515D5E}">
            <xm:f>$AL195='\Users\João Gabriel\Desktop\[Cópia de MOVIMENTAÇÃO PROCESSUAL 2019       14-11  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98" id="{9F2ECEF6-40AB-44D0-84C8-BC88D23B4678}">
            <xm:f>$AL195='\Users\João Gabriel\Desktop\[Cópia de MOVIMENTAÇÃO PROCESSUAL 2019       14-11  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AC195:AH195</xm:sqref>
        </x14:conditionalFormatting>
        <x14:conditionalFormatting xmlns:xm="http://schemas.microsoft.com/office/excel/2006/main">
          <x14:cfRule type="expression" priority="85" id="{39247A39-4B64-45E6-AF02-EDBD106CE09D}">
            <xm:f>$AL201='\Users\João Gabriel\Desktop\[Cópia de MOVIMENTAÇÃO PROCESSUAL 2019       14-11  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86" id="{98C13B4E-411C-4D4A-8B3C-BE56720DC6D1}">
            <xm:f>$AL201='\Users\João Gabriel\Desktop\[Cópia de MOVIMENTAÇÃO PROCESSUAL 2019       14-11  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87" id="{21C51BF2-1BC7-4D45-A330-C5ACCDCA565A}">
            <xm:f>$AL201='\Users\João Gabriel\Desktop\[Cópia de MOVIMENTAÇÃO PROCESSUAL 2019       14-11  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8" id="{7AE066F7-3D01-467D-B93B-C46BFB155344}">
            <xm:f>$AL201='\Users\João Gabriel\Desktop\[Cópia de MOVIMENTAÇÃO PROCESSUAL 2019       14-11  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89" id="{EE0B4700-2042-483D-9BC4-9C81DB788FFC}">
            <xm:f>$AL201='\Users\João Gabriel\Desktop\[Cópia de MOVIMENTAÇÃO PROCESSUAL 2019       14-11  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90" id="{04639CE6-8C18-4CDD-B229-4D7470146070}">
            <xm:f>$AL201='\Users\João Gabriel\Desktop\[Cópia de MOVIMENTAÇÃO PROCESSUAL 2019       14-11  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91" id="{62F76E57-46FE-425F-9B12-813F44155217}">
            <xm:f>$AL201='\Users\João Gabriel\Desktop\[Cópia de MOVIMENTAÇÃO PROCESSUAL 2019       14-11  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AF201</xm:sqref>
        </x14:conditionalFormatting>
        <x14:conditionalFormatting xmlns:xm="http://schemas.microsoft.com/office/excel/2006/main">
          <x14:cfRule type="expression" priority="71" id="{298239F2-22A0-44A0-80D0-B185F030991C}">
            <xm:f>$AL200='\Users\João Gabriel\Desktop\[Cópia de MOVIMENTAÇÃO PROCESSUAL 2019       14-11  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72" id="{D4B4CAFD-13FF-49FC-8D25-A28DE61F38A7}">
            <xm:f>$AL200='\Users\João Gabriel\Desktop\[Cópia de MOVIMENTAÇÃO PROCESSUAL 2019       14-11  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73" id="{E1EFB736-7C35-46DB-B4D4-5294716A9B9E}">
            <xm:f>$AL200='\Users\João Gabriel\Desktop\[Cópia de MOVIMENTAÇÃO PROCESSUAL 2019       14-11  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4" id="{96B5F350-C9E0-45EE-8ABE-4B84F01BD6D2}">
            <xm:f>$AL200='\Users\João Gabriel\Desktop\[Cópia de MOVIMENTAÇÃO PROCESSUAL 2019       14-11  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75" id="{26389399-8A9F-4482-BFED-608140E1233B}">
            <xm:f>$AL200='\Users\João Gabriel\Desktop\[Cópia de MOVIMENTAÇÃO PROCESSUAL 2019       14-11  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76" id="{A5F2AB35-8CE0-4F31-A103-A17390FA9EFE}">
            <xm:f>$AL200='\Users\João Gabriel\Desktop\[Cópia de MOVIMENTAÇÃO PROCESSUAL 2019       14-11  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77" id="{DCDBC282-FDB6-40EC-80D8-145499FAE165}">
            <xm:f>$AL200='\Users\João Gabriel\Desktop\[Cópia de MOVIMENTAÇÃO PROCESSUAL 2019       14-11  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T200</xm:sqref>
        </x14:conditionalFormatting>
        <x14:conditionalFormatting xmlns:xm="http://schemas.microsoft.com/office/excel/2006/main">
          <x14:cfRule type="expression" priority="64" id="{BED17A08-65B5-40C8-B0B4-E75134F32255}">
            <xm:f>$AL201='\Users\João Gabriel\Desktop\[Cópia de MOVIMENTAÇÃO PROCESSUAL 2019       14-11  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65" id="{619D609A-7685-4BB6-AB6E-86364C34AA4F}">
            <xm:f>$AL201='\Users\João Gabriel\Desktop\[Cópia de MOVIMENTAÇÃO PROCESSUAL 2019       14-11  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66" id="{9B9BFE34-D189-426F-8E5D-DA50BC966D14}">
            <xm:f>$AL201='\Users\João Gabriel\Desktop\[Cópia de MOVIMENTAÇÃO PROCESSUAL 2019       14-11  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7" id="{73CD2D77-A990-4AD9-936E-AD501DB8D835}">
            <xm:f>$AL201='\Users\João Gabriel\Desktop\[Cópia de MOVIMENTAÇÃO PROCESSUAL 2019       14-11  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68" id="{E0BBA60B-E8A2-4001-8B41-1F76DAD535B8}">
            <xm:f>$AL201='\Users\João Gabriel\Desktop\[Cópia de MOVIMENTAÇÃO PROCESSUAL 2019       14-11  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69" id="{21E8D1C6-BB84-4BE8-B015-E0E0CFEB3CFC}">
            <xm:f>$AL201='\Users\João Gabriel\Desktop\[Cópia de MOVIMENTAÇÃO PROCESSUAL 2019       14-11  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70" id="{628CCF23-A1FB-43F6-B3C1-ACA31FB154A3}">
            <xm:f>$AL201='\Users\João Gabriel\Desktop\[Cópia de MOVIMENTAÇÃO PROCESSUAL 2019       14-11  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T201</xm:sqref>
        </x14:conditionalFormatting>
        <x14:conditionalFormatting xmlns:xm="http://schemas.microsoft.com/office/excel/2006/main">
          <x14:cfRule type="expression" priority="57" id="{7F361061-4CFF-4789-A3F5-362ADF680819}">
            <xm:f>$AL203='\Users\João Gabriel\Desktop\[Cópia de MOVIMENTAÇÃO PROCESSUAL 2019       14-11  .xlsx]Banco de Dados'!#REF!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expression" priority="58" id="{57DCAC0A-B70C-4A8E-805B-32E9317BE1EA}">
            <xm:f>$AL203='\Users\João Gabriel\Desktop\[Cópia de MOVIMENTAÇÃO PROCESSUAL 2019       14-11  .xlsx]Banco de Dados'!#REF!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59" id="{711245C1-549F-4A8D-8B75-D8F066D36F5D}">
            <xm:f>$AL203='\Users\João Gabriel\Desktop\[Cópia de MOVIMENTAÇÃO PROCESSUAL 2019       14-11  .xlsx]Banco de Dados'!#REF!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id="{DCB971CF-872C-4D4D-84A2-41C6B960B41E}">
            <xm:f>$AL203='\Users\João Gabriel\Desktop\[Cópia de MOVIMENTAÇÃO PROCESSUAL 2019       14-11  .xlsx]Banco de Dados'!#REF!</xm:f>
            <x14:dxf>
              <fill>
                <patternFill>
                  <bgColor rgb="FFEDDA65"/>
                </patternFill>
              </fill>
            </x14:dxf>
          </x14:cfRule>
          <x14:cfRule type="expression" priority="61" id="{4ABDABBB-D2E2-47B9-B69F-0B18ED7F49F1}">
            <xm:f>$AL203='\Users\João Gabriel\Desktop\[Cópia de MOVIMENTAÇÃO PROCESSUAL 2019       14-11  .xlsx]Banco de Dados'!#REF!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62" id="{7F40EFE9-ED79-4C79-AC9E-4F7FF11EEB31}">
            <xm:f>$AL203='\Users\João Gabriel\Desktop\[Cópia de MOVIMENTAÇÃO PROCESSUAL 2019       14-11  .xlsx]Banco de Dados'!#REF!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63" id="{7FE7A173-FBCD-4230-9FFE-74F94C7C89F9}">
            <xm:f>$AL203='\Users\João Gabriel\Desktop\[Cópia de MOVIMENTAÇÃO PROCESSUAL 2019       14-11  .xlsx]Banco de Dados'!#REF!</xm:f>
            <x14:dxf>
              <fill>
                <patternFill>
                  <bgColor theme="6" tint="0.59996337778862885"/>
                </patternFill>
              </fill>
            </x14:dxf>
          </x14:cfRule>
          <xm:sqref>T203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'Banco de Dados'!$B$3:$B$7</xm:f>
          </x14:formula1>
          <x14:formula2>
            <xm:f>0</xm:f>
          </x14:formula2>
          <xm:sqref>E9:E47 E49 E55:E59 E61 E64 E67:E79 E81:E225 E227:E243 E245:E259</xm:sqref>
        </x14:dataValidation>
        <x14:dataValidation type="list" allowBlank="1" showInputMessage="1" showErrorMessage="1">
          <x14:formula1>
            <xm:f>'Banco de Dados'!$C$3:$C$9</xm:f>
          </x14:formula1>
          <x14:formula2>
            <xm:f>0</xm:f>
          </x14:formula2>
          <xm:sqref>H9:H47 H49 H55 H57:H59 H61 H64 H67:H79 H81:H225 H227:H243 H245:H259</xm:sqref>
        </x14:dataValidation>
        <x14:dataValidation type="list" allowBlank="1" showInputMessage="1" showErrorMessage="1">
          <x14:formula1>
            <xm:f>'Banco de Dados'!$D$3:$D$65</xm:f>
          </x14:formula1>
          <x14:formula2>
            <xm:f>0</xm:f>
          </x14:formula2>
          <xm:sqref>J9:J47 J49 J55 J57:J59 J61 J64 J67:J79 J81:J225 J227:J243 J245:J259</xm:sqref>
        </x14:dataValidation>
        <x14:dataValidation type="list" allowBlank="1" showInputMessage="1" showErrorMessage="1">
          <x14:formula1>
            <xm:f>'Banco de Dados'!$A$2:$A$8</xm:f>
          </x14:formula1>
          <x14:formula2>
            <xm:f>0</xm:f>
          </x14:formula2>
          <xm:sqref>D49 D52 D61 D9:D47 D55:D59 D63:D225 D227:D243 D245:D259</xm:sqref>
        </x14:dataValidation>
        <x14:dataValidation type="list" allowBlank="1" showInputMessage="1" showErrorMessage="1">
          <x14:formula1>
            <xm:f>'Banco de Dados'!$F$3:$F$10</xm:f>
          </x14:formula1>
          <x14:formula2>
            <xm:f>0</xm:f>
          </x14:formula2>
          <xm:sqref>AL9:AL259</xm:sqref>
        </x14:dataValidation>
        <x14:dataValidation type="list" allowBlank="1" showInputMessage="1" showErrorMessage="1">
          <x14:formula1>
            <xm:f>'Banco de Dados'!$E$3:$E$14</xm:f>
          </x14:formula1>
          <x14:formula2>
            <xm:f>0</xm:f>
          </x14:formula2>
          <xm:sqref>M9:M47 M49 M64 M61 M57:M59 M55 M67:M79 M81:M225 M227:M243 M245:M259</xm:sqref>
        </x14:dataValidation>
        <x14:dataValidation type="list" allowBlank="1" showInputMessage="1" showErrorMessage="1">
          <x14:formula1>
            <xm:f>'Banco de Dados'!$H$3:$H$11</xm:f>
          </x14:formula1>
          <x14:formula2>
            <xm:f>0</xm:f>
          </x14:formula2>
          <xm:sqref>V37:V47 V49 V67:V79 V64 V61 V58:V59 V55 V81:V125 V127:V225 V227:V243 V245:V259</xm:sqref>
        </x14:dataValidation>
        <x14:dataValidation type="list" allowBlank="1" showInputMessage="1" showErrorMessage="1">
          <x14:formula1>
            <xm:f>'[1]Banco de Dados'!#REF!</xm:f>
          </x14:formula1>
          <x14:formula2>
            <xm:f>0</xm:f>
          </x14:formula2>
          <xm:sqref>V126</xm:sqref>
        </x14:dataValidation>
        <x14:dataValidation type="list" allowBlank="1" showInputMessage="1" showErrorMessage="1">
          <x14:formula1>
            <xm:f>'Banco de Dados'!$G$3:$G$30</xm:f>
          </x14:formula1>
          <x14:formula2>
            <xm:f>0</xm:f>
          </x14:formula2>
          <xm:sqref>L60 L9:L57 L63:L64</xm:sqref>
        </x14:dataValidation>
        <x14:dataValidation type="list" allowBlank="1" showInputMessage="1" showErrorMessage="1">
          <x14:formula1>
            <xm:f>'Banco de Dados'!$G$4:$G$30</xm:f>
          </x14:formula1>
          <x14:formula2>
            <xm:f>0</xm:f>
          </x14:formula2>
          <xm:sqref>L58:L59 L61:L62 L65:L225 L227:L243 L245:L259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DC3E6"/>
  </sheetPr>
  <dimension ref="A2:AMK330"/>
  <sheetViews>
    <sheetView showGridLines="0" zoomScaleNormal="100" workbookViewId="0">
      <selection activeCell="C114" sqref="C114"/>
    </sheetView>
  </sheetViews>
  <sheetFormatPr defaultRowHeight="15" x14ac:dyDescent="0.25"/>
  <cols>
    <col min="1" max="1" width="2.5703125" style="97" customWidth="1"/>
    <col min="2" max="2" width="31.85546875" style="97" customWidth="1"/>
    <col min="3" max="3" width="18.7109375" style="97" customWidth="1"/>
    <col min="4" max="4" width="18.140625" style="97" customWidth="1"/>
    <col min="5" max="5" width="11.140625" style="97" customWidth="1"/>
    <col min="6" max="6" width="18.140625" style="97" customWidth="1"/>
    <col min="7" max="7" width="11.140625" style="97" customWidth="1"/>
    <col min="8" max="8" width="18.140625" style="97" customWidth="1"/>
    <col min="9" max="9" width="11.140625" style="97" customWidth="1"/>
    <col min="10" max="10" width="18.140625" style="97" customWidth="1"/>
    <col min="11" max="11" width="11.140625" style="97" customWidth="1"/>
    <col min="12" max="12" width="18.42578125" style="97" customWidth="1"/>
    <col min="13" max="25" width="9.140625" style="97" customWidth="1"/>
    <col min="26" max="28" width="21.42578125" style="97" customWidth="1"/>
    <col min="29" max="29" width="18.85546875" style="97" customWidth="1"/>
    <col min="30" max="30" width="21.42578125" style="97" customWidth="1"/>
    <col min="31" max="31" width="23.28515625" style="97" customWidth="1"/>
    <col min="32" max="32" width="19.140625" style="97" customWidth="1"/>
    <col min="33" max="33" width="7" style="97" customWidth="1"/>
    <col min="34" max="34" width="10.7109375" style="97" customWidth="1"/>
    <col min="35" max="1025" width="9.140625" style="97" customWidth="1"/>
  </cols>
  <sheetData>
    <row r="2" spans="2:47" ht="19.5" x14ac:dyDescent="0.25">
      <c r="B2" s="323" t="s">
        <v>338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</row>
    <row r="3" spans="2:47" x14ac:dyDescent="0.25">
      <c r="C3" s="98"/>
      <c r="D3" s="98"/>
    </row>
    <row r="4" spans="2:47" x14ac:dyDescent="0.25">
      <c r="B4" s="99" t="s">
        <v>339</v>
      </c>
      <c r="C4" s="100"/>
      <c r="D4" s="100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 t="s">
        <v>340</v>
      </c>
      <c r="AA4" s="99"/>
      <c r="AB4" s="99"/>
      <c r="AC4" s="99"/>
      <c r="AD4" s="100"/>
      <c r="AE4" s="100"/>
      <c r="AF4" s="101"/>
      <c r="AG4" s="101"/>
      <c r="AH4" s="101"/>
      <c r="AI4" s="101"/>
    </row>
    <row r="5" spans="2:47" x14ac:dyDescent="0.25">
      <c r="C5" s="98"/>
      <c r="D5" s="98"/>
      <c r="Y5" s="103"/>
    </row>
    <row r="6" spans="2:47" x14ac:dyDescent="0.25">
      <c r="C6" s="98"/>
      <c r="D6" s="98"/>
      <c r="Y6" s="104"/>
      <c r="AC6" s="105" t="s">
        <v>341</v>
      </c>
      <c r="AD6" s="106"/>
      <c r="AE6" s="107" t="s">
        <v>59</v>
      </c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9"/>
    </row>
    <row r="7" spans="2:47" ht="15.75" x14ac:dyDescent="0.25">
      <c r="C7" s="98"/>
      <c r="D7" s="300">
        <v>235</v>
      </c>
      <c r="E7" s="98"/>
      <c r="F7" s="300">
        <v>287</v>
      </c>
      <c r="G7" s="98"/>
      <c r="H7" s="300">
        <v>374</v>
      </c>
      <c r="I7" s="98"/>
      <c r="J7" s="300">
        <v>397</v>
      </c>
      <c r="K7" s="98"/>
      <c r="L7" s="301">
        <f>C55</f>
        <v>206</v>
      </c>
      <c r="Y7" s="104"/>
      <c r="AC7" s="110" t="s">
        <v>29</v>
      </c>
      <c r="AD7" s="111" t="s">
        <v>33</v>
      </c>
      <c r="AE7" s="112">
        <v>0</v>
      </c>
      <c r="AF7" s="113">
        <v>90.366600000000005</v>
      </c>
      <c r="AG7" s="113">
        <v>132</v>
      </c>
      <c r="AH7" s="113">
        <v>173.65</v>
      </c>
      <c r="AI7" s="113">
        <v>603.66499999999996</v>
      </c>
      <c r="AJ7" s="113">
        <v>900</v>
      </c>
      <c r="AK7" s="113">
        <v>1101</v>
      </c>
      <c r="AL7" s="113">
        <v>1746.15</v>
      </c>
      <c r="AM7" s="113">
        <v>2713.42</v>
      </c>
      <c r="AN7" s="113">
        <v>2811.69</v>
      </c>
      <c r="AO7" s="113">
        <v>5884.8633</v>
      </c>
      <c r="AP7" s="113">
        <v>6714.48</v>
      </c>
      <c r="AQ7" s="113">
        <v>81942.84</v>
      </c>
      <c r="AR7" s="113">
        <v>82500</v>
      </c>
      <c r="AS7" s="113">
        <v>192042.04</v>
      </c>
      <c r="AT7" s="113" t="s">
        <v>342</v>
      </c>
      <c r="AU7" s="114" t="s">
        <v>343</v>
      </c>
    </row>
    <row r="8" spans="2:47" s="115" customFormat="1" x14ac:dyDescent="0.25">
      <c r="C8" s="116"/>
      <c r="D8" s="117">
        <v>2015</v>
      </c>
      <c r="F8" s="118">
        <v>2016</v>
      </c>
      <c r="H8" s="118">
        <v>2017</v>
      </c>
      <c r="J8" s="118">
        <v>2018</v>
      </c>
      <c r="L8" s="118">
        <v>2019</v>
      </c>
      <c r="Y8" s="119"/>
      <c r="AC8" s="120" t="s">
        <v>327</v>
      </c>
      <c r="AD8" s="121"/>
      <c r="AE8" s="122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4">
        <v>1</v>
      </c>
      <c r="AU8" s="125">
        <v>1</v>
      </c>
    </row>
    <row r="9" spans="2:47" x14ac:dyDescent="0.25">
      <c r="C9" s="98"/>
      <c r="D9" s="98"/>
      <c r="Y9" s="104"/>
      <c r="AC9" s="126"/>
      <c r="AD9" s="127" t="s">
        <v>329</v>
      </c>
      <c r="AE9" s="128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30">
        <v>1</v>
      </c>
      <c r="AU9" s="131">
        <v>1</v>
      </c>
    </row>
    <row r="10" spans="2:47" x14ac:dyDescent="0.25">
      <c r="C10" s="98"/>
      <c r="D10" s="98"/>
      <c r="Y10" s="104"/>
      <c r="AC10" s="120" t="s">
        <v>342</v>
      </c>
      <c r="AD10" s="121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5"/>
    </row>
    <row r="11" spans="2:47" x14ac:dyDescent="0.25">
      <c r="B11" s="220" t="s">
        <v>1000</v>
      </c>
      <c r="C11" s="221" t="s">
        <v>1001</v>
      </c>
      <c r="D11" s="98"/>
      <c r="Y11" s="104"/>
      <c r="AC11" s="126"/>
      <c r="AD11" s="127" t="s">
        <v>342</v>
      </c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31"/>
    </row>
    <row r="12" spans="2:47" x14ac:dyDescent="0.25">
      <c r="B12" s="220">
        <v>2015</v>
      </c>
      <c r="C12" s="221">
        <f>D7</f>
        <v>235</v>
      </c>
      <c r="D12" s="98"/>
      <c r="Y12" s="104"/>
      <c r="AC12" s="120" t="s">
        <v>8</v>
      </c>
      <c r="AD12" s="121"/>
      <c r="AE12" s="122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4">
        <v>2</v>
      </c>
      <c r="AU12" s="125">
        <v>2</v>
      </c>
    </row>
    <row r="13" spans="2:47" x14ac:dyDescent="0.25">
      <c r="B13" s="220">
        <v>2016</v>
      </c>
      <c r="C13" s="221">
        <f>F7</f>
        <v>287</v>
      </c>
      <c r="D13" s="98"/>
      <c r="Y13" s="104"/>
      <c r="AC13" s="126"/>
      <c r="AD13" s="127" t="s">
        <v>8</v>
      </c>
      <c r="AE13" s="128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30">
        <v>2</v>
      </c>
      <c r="AU13" s="131">
        <v>2</v>
      </c>
    </row>
    <row r="14" spans="2:47" x14ac:dyDescent="0.25">
      <c r="B14" s="220">
        <v>2017</v>
      </c>
      <c r="C14" s="221">
        <f>H7</f>
        <v>374</v>
      </c>
      <c r="D14" s="98"/>
      <c r="Y14" s="104"/>
      <c r="AC14" s="120" t="s">
        <v>66</v>
      </c>
      <c r="AD14" s="121"/>
      <c r="AE14" s="123">
        <v>22</v>
      </c>
      <c r="AF14" s="123">
        <v>1</v>
      </c>
      <c r="AG14" s="123">
        <v>1</v>
      </c>
      <c r="AH14" s="123">
        <v>1</v>
      </c>
      <c r="AI14" s="123">
        <v>1</v>
      </c>
      <c r="AJ14" s="123">
        <v>1</v>
      </c>
      <c r="AK14" s="123">
        <v>1</v>
      </c>
      <c r="AL14" s="123">
        <v>1</v>
      </c>
      <c r="AM14" s="123">
        <v>1</v>
      </c>
      <c r="AN14" s="123">
        <v>1</v>
      </c>
      <c r="AO14" s="123">
        <v>1</v>
      </c>
      <c r="AP14" s="123"/>
      <c r="AQ14" s="123">
        <v>2</v>
      </c>
      <c r="AR14" s="123">
        <v>1</v>
      </c>
      <c r="AS14" s="123">
        <v>1</v>
      </c>
      <c r="AT14" s="123">
        <v>8</v>
      </c>
      <c r="AU14" s="125">
        <v>44</v>
      </c>
    </row>
    <row r="15" spans="2:47" x14ac:dyDescent="0.25">
      <c r="B15" s="220">
        <v>2018</v>
      </c>
      <c r="C15" s="221">
        <f>J7</f>
        <v>397</v>
      </c>
      <c r="D15" s="98"/>
      <c r="Y15" s="104"/>
      <c r="AC15" s="132"/>
      <c r="AD15" s="133" t="s">
        <v>9</v>
      </c>
      <c r="AE15" s="134">
        <v>10</v>
      </c>
      <c r="AF15" s="134">
        <v>1</v>
      </c>
      <c r="AG15" s="134">
        <v>1</v>
      </c>
      <c r="AH15" s="134">
        <v>1</v>
      </c>
      <c r="AI15" s="134">
        <v>1</v>
      </c>
      <c r="AJ15" s="134">
        <v>1</v>
      </c>
      <c r="AK15" s="134">
        <v>1</v>
      </c>
      <c r="AL15" s="134">
        <v>1</v>
      </c>
      <c r="AM15" s="134">
        <v>1</v>
      </c>
      <c r="AN15" s="134">
        <v>1</v>
      </c>
      <c r="AO15" s="134">
        <v>1</v>
      </c>
      <c r="AP15" s="134"/>
      <c r="AQ15" s="134"/>
      <c r="AR15" s="134"/>
      <c r="AS15" s="134">
        <v>1</v>
      </c>
      <c r="AT15" s="134">
        <v>2</v>
      </c>
      <c r="AU15" s="135">
        <v>23</v>
      </c>
    </row>
    <row r="16" spans="2:47" x14ac:dyDescent="0.25">
      <c r="B16" s="220">
        <v>2019</v>
      </c>
      <c r="C16" s="221">
        <f>L7</f>
        <v>206</v>
      </c>
      <c r="D16" s="98"/>
      <c r="Y16" s="104"/>
      <c r="AC16" s="132"/>
      <c r="AD16" s="133" t="s">
        <v>12</v>
      </c>
      <c r="AE16" s="134">
        <v>2</v>
      </c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>
        <v>2</v>
      </c>
      <c r="AU16" s="135">
        <v>4</v>
      </c>
    </row>
    <row r="17" spans="2:47" x14ac:dyDescent="0.25">
      <c r="B17" s="220"/>
      <c r="C17" s="221"/>
      <c r="D17" s="98"/>
      <c r="Y17" s="104"/>
      <c r="AC17" s="126"/>
      <c r="AD17" s="127" t="s">
        <v>13</v>
      </c>
      <c r="AE17" s="129">
        <v>10</v>
      </c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>
        <v>2</v>
      </c>
      <c r="AR17" s="129">
        <v>1</v>
      </c>
      <c r="AS17" s="129"/>
      <c r="AT17" s="129">
        <v>4</v>
      </c>
      <c r="AU17" s="131">
        <v>17</v>
      </c>
    </row>
    <row r="18" spans="2:47" x14ac:dyDescent="0.25">
      <c r="C18" s="98"/>
      <c r="D18" s="98"/>
      <c r="Y18" s="104"/>
      <c r="AC18" s="120" t="s">
        <v>119</v>
      </c>
      <c r="AD18" s="121"/>
      <c r="AE18" s="122">
        <v>3</v>
      </c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>
        <v>1</v>
      </c>
      <c r="AQ18" s="123"/>
      <c r="AR18" s="123"/>
      <c r="AS18" s="123"/>
      <c r="AT18" s="124">
        <v>5</v>
      </c>
      <c r="AU18" s="125">
        <v>9</v>
      </c>
    </row>
    <row r="19" spans="2:47" x14ac:dyDescent="0.25">
      <c r="C19" s="98"/>
      <c r="D19" s="98"/>
      <c r="Y19" s="104"/>
      <c r="AC19" s="132"/>
      <c r="AD19" s="133" t="s">
        <v>8</v>
      </c>
      <c r="AE19" s="136">
        <v>1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>
        <v>1</v>
      </c>
      <c r="AQ19" s="134"/>
      <c r="AR19" s="134"/>
      <c r="AS19" s="134"/>
      <c r="AT19" s="137">
        <v>1</v>
      </c>
      <c r="AU19" s="135">
        <v>3</v>
      </c>
    </row>
    <row r="20" spans="2:47" x14ac:dyDescent="0.25">
      <c r="C20" s="98"/>
      <c r="D20" s="98"/>
      <c r="Y20" s="104"/>
      <c r="AC20" s="126"/>
      <c r="AD20" s="127" t="s">
        <v>13</v>
      </c>
      <c r="AE20" s="128">
        <v>2</v>
      </c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30">
        <v>4</v>
      </c>
      <c r="AU20" s="131">
        <v>6</v>
      </c>
    </row>
    <row r="21" spans="2:47" x14ac:dyDescent="0.25">
      <c r="C21" s="98"/>
      <c r="D21" s="98"/>
      <c r="Y21" s="104"/>
      <c r="AC21" s="120" t="s">
        <v>318</v>
      </c>
      <c r="AD21" s="121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>
        <v>1</v>
      </c>
      <c r="AU21" s="125">
        <v>1</v>
      </c>
    </row>
    <row r="22" spans="2:47" x14ac:dyDescent="0.25">
      <c r="C22" s="98"/>
      <c r="D22" s="98"/>
      <c r="Y22" s="104"/>
      <c r="AC22" s="126"/>
      <c r="AD22" s="127" t="s">
        <v>13</v>
      </c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>
        <v>1</v>
      </c>
      <c r="AU22" s="131">
        <v>1</v>
      </c>
    </row>
    <row r="23" spans="2:47" x14ac:dyDescent="0.25">
      <c r="C23" s="98"/>
      <c r="D23" s="98"/>
      <c r="Y23" s="104"/>
      <c r="AC23" s="138" t="s">
        <v>343</v>
      </c>
      <c r="AD23" s="139"/>
      <c r="AE23" s="140">
        <v>25</v>
      </c>
      <c r="AF23" s="141">
        <v>1</v>
      </c>
      <c r="AG23" s="141">
        <v>1</v>
      </c>
      <c r="AH23" s="141">
        <v>1</v>
      </c>
      <c r="AI23" s="141">
        <v>1</v>
      </c>
      <c r="AJ23" s="141">
        <v>1</v>
      </c>
      <c r="AK23" s="141">
        <v>1</v>
      </c>
      <c r="AL23" s="141">
        <v>1</v>
      </c>
      <c r="AM23" s="141">
        <v>1</v>
      </c>
      <c r="AN23" s="141">
        <v>1</v>
      </c>
      <c r="AO23" s="141">
        <v>1</v>
      </c>
      <c r="AP23" s="141">
        <v>1</v>
      </c>
      <c r="AQ23" s="141">
        <v>2</v>
      </c>
      <c r="AR23" s="141">
        <v>1</v>
      </c>
      <c r="AS23" s="141">
        <v>1</v>
      </c>
      <c r="AT23" s="142">
        <v>17</v>
      </c>
      <c r="AU23" s="143">
        <v>57</v>
      </c>
    </row>
    <row r="24" spans="2:47" x14ac:dyDescent="0.25">
      <c r="C24" s="98"/>
      <c r="D24" s="98"/>
      <c r="Y24" s="104"/>
    </row>
    <row r="25" spans="2:47" x14ac:dyDescent="0.25">
      <c r="C25" s="98"/>
      <c r="D25" s="98"/>
      <c r="Y25" s="104"/>
    </row>
    <row r="26" spans="2:47" x14ac:dyDescent="0.25">
      <c r="C26" s="98"/>
      <c r="D26" s="98"/>
      <c r="Y26" s="104"/>
    </row>
    <row r="27" spans="2:47" x14ac:dyDescent="0.25">
      <c r="C27" s="98"/>
      <c r="D27" s="98"/>
      <c r="Y27" s="104"/>
    </row>
    <row r="28" spans="2:47" x14ac:dyDescent="0.25">
      <c r="C28" s="98"/>
      <c r="D28" s="98"/>
      <c r="Y28" s="104"/>
    </row>
    <row r="29" spans="2:47" x14ac:dyDescent="0.25">
      <c r="C29" s="98"/>
      <c r="D29" s="98"/>
      <c r="Y29" s="104"/>
    </row>
    <row r="30" spans="2:47" ht="15" customHeight="1" x14ac:dyDescent="0.25">
      <c r="B30" s="99" t="s">
        <v>344</v>
      </c>
      <c r="C30" s="100"/>
      <c r="D30" s="100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44"/>
      <c r="Z30" s="145"/>
      <c r="AA30" s="146"/>
      <c r="AB30" s="146"/>
      <c r="AC30" s="146"/>
      <c r="AD30" s="146"/>
      <c r="AE30" s="146"/>
      <c r="AF30" s="146"/>
      <c r="AG30" s="146"/>
      <c r="AH30" s="146"/>
      <c r="AI30" s="146"/>
    </row>
    <row r="31" spans="2:47" ht="15" customHeight="1" thickBot="1" x14ac:dyDescent="0.3">
      <c r="B31" s="147"/>
      <c r="C31" s="148"/>
      <c r="D31" s="148"/>
      <c r="X31" s="146"/>
      <c r="Y31" s="146"/>
      <c r="Z31" s="146"/>
      <c r="AA31" s="146"/>
      <c r="AB31" s="146"/>
    </row>
    <row r="32" spans="2:47" ht="15" customHeight="1" thickBot="1" x14ac:dyDescent="0.3">
      <c r="B32" s="262" t="s">
        <v>345</v>
      </c>
      <c r="C32" s="263" t="s">
        <v>346</v>
      </c>
      <c r="D32" s="264" t="s">
        <v>347</v>
      </c>
    </row>
    <row r="33" spans="2:28" ht="15" customHeight="1" x14ac:dyDescent="0.25">
      <c r="B33" s="259" t="str">
        <f>'Banco de Dados'!F4</f>
        <v>Finalizado – Consolidado</v>
      </c>
      <c r="C33" s="260">
        <f>COUNTIFS(Processos!$AL$8:$AL$259,Indicadores!B33)</f>
        <v>188</v>
      </c>
      <c r="D33" s="261">
        <f t="shared" ref="D33:D39" si="0">(C33*100)/$C$40/100</f>
        <v>0.74900398406374502</v>
      </c>
    </row>
    <row r="34" spans="2:28" ht="15" customHeight="1" x14ac:dyDescent="0.25">
      <c r="B34" s="253" t="str">
        <f>'Banco de Dados'!F5</f>
        <v>Finalizado – Arquivado</v>
      </c>
      <c r="C34" s="254">
        <f>COUNTIF(Processos!$AL$8:$AL$259,Indicadores!B34)</f>
        <v>1</v>
      </c>
      <c r="D34" s="255">
        <f t="shared" si="0"/>
        <v>3.9840637450199202E-3</v>
      </c>
      <c r="Y34" s="150" t="s">
        <v>348</v>
      </c>
      <c r="Z34" s="151" t="str">
        <f>INDEX(Tabela2[[#All],[Colunas1]],MATCH(MAX(Tabela2[[#All],[Colunas2]]),Tabela2[[#All],[Colunas2]],0))</f>
        <v>Finalizado – Consolidado</v>
      </c>
      <c r="AA34" s="149"/>
      <c r="AB34" s="149"/>
    </row>
    <row r="35" spans="2:28" x14ac:dyDescent="0.25">
      <c r="B35" s="253" t="str">
        <f>'Banco de Dados'!F6</f>
        <v>Finalizado – Cancelado</v>
      </c>
      <c r="C35" s="254">
        <f>COUNTIF(Processos!$AL$8:$AL$259,Indicadores!B35)</f>
        <v>0</v>
      </c>
      <c r="D35" s="255">
        <f t="shared" si="0"/>
        <v>0</v>
      </c>
    </row>
    <row r="36" spans="2:28" x14ac:dyDescent="0.25">
      <c r="B36" s="253" t="str">
        <f>'Banco de Dados'!F7</f>
        <v>Finalizado – Deserto</v>
      </c>
      <c r="C36" s="254">
        <f>COUNTIF(Processos!$AL$8:$AL$259,Indicadores!B36)</f>
        <v>11</v>
      </c>
      <c r="D36" s="255">
        <f t="shared" si="0"/>
        <v>4.3824701195219119E-2</v>
      </c>
    </row>
    <row r="37" spans="2:28" x14ac:dyDescent="0.25">
      <c r="B37" s="253" t="str">
        <f>'Banco de Dados'!F8</f>
        <v>Finalizado – Fracassado</v>
      </c>
      <c r="C37" s="254">
        <f>COUNTIF(Processos!$AL$8:$AL$259,Indicadores!B37)</f>
        <v>5</v>
      </c>
      <c r="D37" s="255">
        <f t="shared" si="0"/>
        <v>1.9920318725099601E-2</v>
      </c>
    </row>
    <row r="38" spans="2:28" x14ac:dyDescent="0.25">
      <c r="B38" s="253" t="str">
        <f>'Banco de Dados'!F9</f>
        <v>Finalizado – Revogado</v>
      </c>
      <c r="C38" s="254">
        <f>COUNTIF(Processos!$AL$8:$AL$259,Indicadores!B38)</f>
        <v>1</v>
      </c>
      <c r="D38" s="255">
        <f t="shared" si="0"/>
        <v>3.9840637450199202E-3</v>
      </c>
    </row>
    <row r="39" spans="2:28" ht="15.75" thickBot="1" x14ac:dyDescent="0.3">
      <c r="B39" s="256" t="str">
        <f>'Banco de Dados'!F10</f>
        <v>Finalizado – Transportado</v>
      </c>
      <c r="C39" s="257">
        <f>COUNTIF(Processos!$AL$8:$AL$259,Indicadores!B39)</f>
        <v>45</v>
      </c>
      <c r="D39" s="258">
        <f t="shared" si="0"/>
        <v>0.17928286852589639</v>
      </c>
    </row>
    <row r="40" spans="2:28" ht="15.75" thickBot="1" x14ac:dyDescent="0.3">
      <c r="B40" s="152" t="s">
        <v>349</v>
      </c>
      <c r="C40" s="312">
        <f>SUM(C33:C39)</f>
        <v>251</v>
      </c>
      <c r="D40" s="98"/>
    </row>
    <row r="47" spans="2:28" x14ac:dyDescent="0.25">
      <c r="B47" s="99" t="s">
        <v>350</v>
      </c>
      <c r="C47" s="100"/>
      <c r="D47" s="100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46"/>
      <c r="AB47" s="146"/>
    </row>
    <row r="48" spans="2:28" ht="15.75" thickBot="1" x14ac:dyDescent="0.3"/>
    <row r="49" spans="2:28" ht="15.75" thickBot="1" x14ac:dyDescent="0.3">
      <c r="B49" s="233" t="s">
        <v>29</v>
      </c>
      <c r="C49" s="234" t="s">
        <v>346</v>
      </c>
      <c r="D49" s="235" t="s">
        <v>347</v>
      </c>
    </row>
    <row r="50" spans="2:28" x14ac:dyDescent="0.25">
      <c r="B50" s="236" t="str">
        <f>'Banco de Dados'!A5</f>
        <v>Pregão Elet. Conc.</v>
      </c>
      <c r="C50" s="237">
        <f>COUNTIFS(Processos!D:D,Tabela3[[#This Row],[Colunas1]],Processos!AL:AL,"&lt;&gt;"&amp;"Finalizado – Transportado")</f>
        <v>13</v>
      </c>
      <c r="D50" s="238">
        <f>(C50*100)/$C$55/100</f>
        <v>6.3106796116504854E-2</v>
      </c>
      <c r="Y50" s="150" t="s">
        <v>348</v>
      </c>
      <c r="Z50" s="151" t="str">
        <f>INDEX(Tabela3[[#All],[Colunas1]],MATCH(MAX(Tabela3[[#All],[Colunas2]]),Tabela3[[#All],[Colunas2]],0))</f>
        <v>Pregão Elet. - SRP</v>
      </c>
      <c r="AA50" s="149"/>
      <c r="AB50" s="149"/>
    </row>
    <row r="51" spans="2:28" x14ac:dyDescent="0.25">
      <c r="B51" s="239" t="str">
        <f>'Banco de Dados'!A4</f>
        <v>Leilão</v>
      </c>
      <c r="C51" s="240">
        <f>COUNTIFS(Processos!D:D,Tabela3[[#This Row],[Colunas1]],Processos!AL:AL,"&lt;&gt;"&amp;"Finalizado – Transportado")</f>
        <v>1</v>
      </c>
      <c r="D51" s="241">
        <f>(C51*100)/$C$55/100</f>
        <v>4.8543689320388354E-3</v>
      </c>
    </row>
    <row r="52" spans="2:28" x14ac:dyDescent="0.25">
      <c r="B52" s="239" t="str">
        <f>'Banco de Dados'!A6</f>
        <v>Pregão Elet. - SRP</v>
      </c>
      <c r="C52" s="240">
        <f>COUNTIFS(Processos!D:D,Tabela3[[#This Row],[Colunas1]],Processos!AL:AL,"&lt;&gt;"&amp;"Finalizado – Transportado")</f>
        <v>172</v>
      </c>
      <c r="D52" s="241">
        <f>(C52*100)/$C$55/100</f>
        <v>0.83495145631067957</v>
      </c>
    </row>
    <row r="53" spans="2:28" x14ac:dyDescent="0.25">
      <c r="B53" s="239" t="str">
        <f>'Banco de Dados'!A7</f>
        <v>Pregão Elet. - Tradicional</v>
      </c>
      <c r="C53" s="240">
        <f>COUNTIFS(Processos!D:D,Tabela3[[#This Row],[Colunas1]],Processos!AL:AL,"&lt;&gt;"&amp;"Finalizado – Transportado")</f>
        <v>10</v>
      </c>
      <c r="D53" s="241">
        <f>(C53*100)/$C$55/100</f>
        <v>4.8543689320388349E-2</v>
      </c>
    </row>
    <row r="54" spans="2:28" ht="15.75" thickBot="1" x14ac:dyDescent="0.3">
      <c r="B54" s="242" t="str">
        <f>'Banco de Dados'!A8</f>
        <v>RDC</v>
      </c>
      <c r="C54" s="243">
        <f>COUNTIFS(Processos!D:D,Tabela3[[#This Row],[Colunas1]],Processos!AL:AL,"&lt;&gt;"&amp;"Finalizado – Transportado")</f>
        <v>10</v>
      </c>
      <c r="D54" s="244">
        <f>(C54*100)/$C$55/100</f>
        <v>4.8543689320388349E-2</v>
      </c>
    </row>
    <row r="55" spans="2:28" ht="15.75" thickBot="1" x14ac:dyDescent="0.3">
      <c r="B55" s="245" t="s">
        <v>349</v>
      </c>
      <c r="C55" s="305">
        <f>SUM(C50:C54)</f>
        <v>206</v>
      </c>
      <c r="D55" s="246"/>
    </row>
    <row r="66" spans="2:28" x14ac:dyDescent="0.25">
      <c r="B66" s="99" t="s">
        <v>352</v>
      </c>
      <c r="C66" s="100"/>
      <c r="D66" s="100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46"/>
      <c r="AB66" s="146"/>
    </row>
    <row r="67" spans="2:28" ht="15.75" thickBot="1" x14ac:dyDescent="0.3">
      <c r="C67" s="220" t="s">
        <v>399</v>
      </c>
    </row>
    <row r="68" spans="2:28" ht="15.75" thickBot="1" x14ac:dyDescent="0.3">
      <c r="B68" s="233" t="s">
        <v>1111</v>
      </c>
      <c r="C68" s="235" t="s">
        <v>346</v>
      </c>
    </row>
    <row r="69" spans="2:28" x14ac:dyDescent="0.25">
      <c r="B69" s="236" t="s">
        <v>1112</v>
      </c>
      <c r="C69" s="247">
        <f>SUM(Processos!$O$9:$O$259)-SUMIFS(Processos!O:O,Processos!AL:AL,C67)</f>
        <v>6181</v>
      </c>
    </row>
    <row r="70" spans="2:28" x14ac:dyDescent="0.25">
      <c r="B70" s="239" t="s">
        <v>1113</v>
      </c>
      <c r="C70" s="248">
        <f>(SUM(Processos!AD:AD)+SUM(Processos!AG:AG))</f>
        <v>1247</v>
      </c>
    </row>
    <row r="71" spans="2:28" ht="15.75" thickBot="1" x14ac:dyDescent="0.3">
      <c r="B71" s="310" t="s">
        <v>354</v>
      </c>
      <c r="C71" s="311">
        <f>(C69-C70)/C69</f>
        <v>0.79825270991748909</v>
      </c>
    </row>
    <row r="84" spans="2:28" x14ac:dyDescent="0.25">
      <c r="B84" s="99" t="s">
        <v>355</v>
      </c>
      <c r="C84" s="100"/>
      <c r="D84" s="100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46"/>
      <c r="AB84" s="146"/>
    </row>
    <row r="85" spans="2:28" ht="15.75" thickBot="1" x14ac:dyDescent="0.3">
      <c r="B85" s="153"/>
      <c r="C85" s="149"/>
      <c r="D85" s="149"/>
    </row>
    <row r="86" spans="2:28" ht="15.75" thickBot="1" x14ac:dyDescent="0.3">
      <c r="B86" s="262" t="s">
        <v>353</v>
      </c>
      <c r="C86" s="263" t="s">
        <v>346</v>
      </c>
      <c r="D86" s="264" t="s">
        <v>347</v>
      </c>
    </row>
    <row r="87" spans="2:28" x14ac:dyDescent="0.25">
      <c r="B87" s="269" t="str">
        <f>'Banco de Dados'!C4</f>
        <v>Alienação</v>
      </c>
      <c r="C87" s="260">
        <f ca="1">SUMIF(Processos!$H$9:$AC$259,Tabela11[[#This Row],[Colunas1]],Processos!$AC$9:$AC$259)</f>
        <v>0</v>
      </c>
      <c r="D87" s="270">
        <f t="shared" ref="D87:D92" ca="1" si="1">(C87*100)/$C$93/100</f>
        <v>0</v>
      </c>
    </row>
    <row r="88" spans="2:28" x14ac:dyDescent="0.25">
      <c r="B88" s="265" t="str">
        <f>'Banco de Dados'!C5</f>
        <v>Concessão</v>
      </c>
      <c r="C88" s="254">
        <f ca="1">SUMIF(Processos!$H$9:$AC$259,Tabela11[[#This Row],[Colunas1]],Processos!$AC$9:$AC$259)</f>
        <v>18</v>
      </c>
      <c r="D88" s="266">
        <f t="shared" ca="1" si="1"/>
        <v>3.7383177570093455E-3</v>
      </c>
    </row>
    <row r="89" spans="2:28" x14ac:dyDescent="0.25">
      <c r="B89" s="265" t="str">
        <f>'Banco de Dados'!C6</f>
        <v>Consumo</v>
      </c>
      <c r="C89" s="254">
        <f ca="1">SUMIF(Processos!$H$9:$AC$259,Tabela11[[#This Row],[Colunas1]],Processos!$AC$9:$AC$259)</f>
        <v>3354</v>
      </c>
      <c r="D89" s="266">
        <f t="shared" ca="1" si="1"/>
        <v>0.69657320872274142</v>
      </c>
    </row>
    <row r="90" spans="2:28" x14ac:dyDescent="0.25">
      <c r="B90" s="265" t="str">
        <f>'Banco de Dados'!C7</f>
        <v>Obra/Projeto</v>
      </c>
      <c r="C90" s="254">
        <f ca="1">SUMIF(Processos!$H$9:$AC$259,Tabela11[[#This Row],[Colunas1]],Processos!$AC$9:$AC$259)</f>
        <v>8</v>
      </c>
      <c r="D90" s="266">
        <f t="shared" ca="1" si="1"/>
        <v>1.6614745586708203E-3</v>
      </c>
    </row>
    <row r="91" spans="2:28" x14ac:dyDescent="0.25">
      <c r="B91" s="265" t="str">
        <f>'Banco de Dados'!C8</f>
        <v>Permanente</v>
      </c>
      <c r="C91" s="254">
        <f ca="1">SUMIF(Processos!$H$9:$AC$259,Tabela11[[#This Row],[Colunas1]],Processos!$AC$9:$AC$259)</f>
        <v>669</v>
      </c>
      <c r="D91" s="266">
        <f t="shared" ca="1" si="1"/>
        <v>0.13894080996884736</v>
      </c>
    </row>
    <row r="92" spans="2:28" ht="15.75" thickBot="1" x14ac:dyDescent="0.3">
      <c r="B92" s="267" t="str">
        <f>'Banco de Dados'!C9</f>
        <v>Serviço</v>
      </c>
      <c r="C92" s="254">
        <f ca="1">SUMIF(Processos!$H$9:$AC$259,Tabela11[[#This Row],[Colunas1]],Processos!$AC$9:$AC$259)</f>
        <v>766</v>
      </c>
      <c r="D92" s="268">
        <f t="shared" ca="1" si="1"/>
        <v>0.15908618899273105</v>
      </c>
    </row>
    <row r="93" spans="2:28" ht="15" customHeight="1" thickBot="1" x14ac:dyDescent="0.3">
      <c r="B93" s="152" t="s">
        <v>349</v>
      </c>
      <c r="C93" s="309">
        <f ca="1">SUM(C87:C92)</f>
        <v>4815</v>
      </c>
      <c r="D93" s="154"/>
    </row>
    <row r="94" spans="2:28" ht="15.75" thickBot="1" x14ac:dyDescent="0.3">
      <c r="B94" s="153"/>
      <c r="C94" s="149"/>
      <c r="D94" s="149"/>
    </row>
    <row r="95" spans="2:28" ht="15.75" thickBot="1" x14ac:dyDescent="0.3">
      <c r="B95" s="262" t="s">
        <v>25</v>
      </c>
      <c r="C95" s="263" t="s">
        <v>346</v>
      </c>
      <c r="D95" s="264" t="s">
        <v>347</v>
      </c>
    </row>
    <row r="96" spans="2:28" x14ac:dyDescent="0.25">
      <c r="B96" s="269" t="str">
        <f>'Banco de Dados'!C4</f>
        <v>Alienação</v>
      </c>
      <c r="C96" s="260">
        <f ca="1">SUMIF(Processos!$H$9:$AD$259,Tabela12[[#This Row],[Colunas1]],Processos!$AD$9:$AD$259)+SUMIF(Processos!$H$9:$AG$259,Tabela12[[#This Row],[Colunas1]],Processos!$AG$9:$AG$259)</f>
        <v>1</v>
      </c>
      <c r="D96" s="261">
        <f t="shared" ref="D96:D101" ca="1" si="2">IFERROR((C96*100)/$C$102/100,0)</f>
        <v>8.0192461908580592E-4</v>
      </c>
    </row>
    <row r="97" spans="2:28" x14ac:dyDescent="0.25">
      <c r="B97" s="265" t="str">
        <f>'Banco de Dados'!C5</f>
        <v>Concessão</v>
      </c>
      <c r="C97" s="254">
        <f ca="1">SUMIF(Processos!$H$9:$AD$259,Tabela12[[#This Row],[Colunas1]],Processos!$AD$9:$AD$259)+SUMIF(Processos!$H$9:$AG$259,Tabela12[[#This Row],[Colunas1]],Processos!$AG$9:$AG$259)</f>
        <v>8</v>
      </c>
      <c r="D97" s="255">
        <f t="shared" ca="1" si="2"/>
        <v>6.4153969526864474E-3</v>
      </c>
    </row>
    <row r="98" spans="2:28" x14ac:dyDescent="0.25">
      <c r="B98" s="265" t="str">
        <f>'Banco de Dados'!C6</f>
        <v>Consumo</v>
      </c>
      <c r="C98" s="254">
        <f ca="1">SUMIF(Processos!$H$9:$AD$259,Tabela12[[#This Row],[Colunas1]],Processos!$AD$9:$AD$259)+SUMIF(Processos!$H$9:$AG$259,Tabela12[[#This Row],[Colunas1]],Processos!$AG$9:$AG$259)</f>
        <v>937</v>
      </c>
      <c r="D98" s="255">
        <f t="shared" ca="1" si="2"/>
        <v>0.75140336808340014</v>
      </c>
    </row>
    <row r="99" spans="2:28" x14ac:dyDescent="0.25">
      <c r="B99" s="265" t="str">
        <f>'Banco de Dados'!C7</f>
        <v>Obra/Projeto</v>
      </c>
      <c r="C99" s="254">
        <f ca="1">SUMIF(Processos!$H$9:$AD$259,Tabela12[[#This Row],[Colunas1]],Processos!$AD$9:$AD$259)+SUMIF(Processos!$H$9:$AG$259,Tabela12[[#This Row],[Colunas1]],Processos!$AG$9:$AG$259)</f>
        <v>2</v>
      </c>
      <c r="D99" s="255">
        <f t="shared" ca="1" si="2"/>
        <v>1.6038492381716118E-3</v>
      </c>
    </row>
    <row r="100" spans="2:28" x14ac:dyDescent="0.25">
      <c r="B100" s="265" t="str">
        <f>'Banco de Dados'!C8</f>
        <v>Permanente</v>
      </c>
      <c r="C100" s="254">
        <f ca="1">SUMIF(Processos!$H$9:$AD$259,Tabela12[[#This Row],[Colunas1]],Processos!$AD$9:$AD$259)+SUMIF(Processos!$H$9:$AG$259,Tabela12[[#This Row],[Colunas1]],Processos!$AG$9:$AG$259)</f>
        <v>196</v>
      </c>
      <c r="D100" s="255">
        <f t="shared" ca="1" si="2"/>
        <v>0.15717722534081796</v>
      </c>
    </row>
    <row r="101" spans="2:28" ht="15.75" thickBot="1" x14ac:dyDescent="0.3">
      <c r="B101" s="267" t="str">
        <f>'Banco de Dados'!C9</f>
        <v>Serviço</v>
      </c>
      <c r="C101" s="257">
        <f ca="1">SUMIF(Processos!$H$9:$AD$259,Tabela12[[#This Row],[Colunas1]],Processos!$AD$9:$AD$259)+SUMIF(Processos!$H$9:$AG$259,Tabela12[[#This Row],[Colunas1]],Processos!$AG$9:$AG$259)</f>
        <v>103</v>
      </c>
      <c r="D101" s="258">
        <f t="shared" ca="1" si="2"/>
        <v>8.2598235765838024E-2</v>
      </c>
    </row>
    <row r="102" spans="2:28" ht="15.75" thickBot="1" x14ac:dyDescent="0.3">
      <c r="B102" s="152" t="s">
        <v>349</v>
      </c>
      <c r="C102" s="305">
        <f ca="1">SUM(C96:C101)</f>
        <v>1247</v>
      </c>
    </row>
    <row r="105" spans="2:28" x14ac:dyDescent="0.25">
      <c r="B105" s="99" t="s">
        <v>356</v>
      </c>
      <c r="C105" s="100"/>
      <c r="D105" s="100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46"/>
      <c r="AB105" s="146"/>
    </row>
    <row r="106" spans="2:28" ht="15.75" thickBot="1" x14ac:dyDescent="0.3">
      <c r="C106" s="220" t="s">
        <v>399</v>
      </c>
    </row>
    <row r="107" spans="2:28" ht="15.75" thickBot="1" x14ac:dyDescent="0.3">
      <c r="B107" s="262" t="s">
        <v>357</v>
      </c>
      <c r="C107" s="264" t="s">
        <v>358</v>
      </c>
    </row>
    <row r="108" spans="2:28" x14ac:dyDescent="0.25">
      <c r="B108" s="249" t="s">
        <v>39</v>
      </c>
      <c r="C108" s="250">
        <f>SUMIFS(Processos!N:N,Processos!AI:AI,"&lt;&gt;"&amp;"")</f>
        <v>246860911.29000014</v>
      </c>
    </row>
    <row r="109" spans="2:28" ht="15.75" thickBot="1" x14ac:dyDescent="0.3">
      <c r="B109" s="251" t="s">
        <v>60</v>
      </c>
      <c r="C109" s="252">
        <f>SUM(Processos!AI:AI)</f>
        <v>200990272.1406</v>
      </c>
    </row>
    <row r="110" spans="2:28" x14ac:dyDescent="0.25">
      <c r="B110" s="307" t="s">
        <v>347</v>
      </c>
      <c r="C110" s="308">
        <f>1-(C109/C108)</f>
        <v>0.18581572477269825</v>
      </c>
    </row>
    <row r="122" spans="3:27" x14ac:dyDescent="0.25"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</row>
    <row r="123" spans="3:27" ht="15.75" thickBot="1" x14ac:dyDescent="0.3">
      <c r="C123" s="285" t="s">
        <v>359</v>
      </c>
      <c r="D123" s="286"/>
      <c r="E123" s="286"/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</row>
    <row r="124" spans="3:27" ht="15.75" thickBot="1" x14ac:dyDescent="0.3">
      <c r="D124" s="117">
        <v>2015</v>
      </c>
      <c r="E124" s="116"/>
      <c r="F124" s="117">
        <v>2016</v>
      </c>
      <c r="G124" s="116"/>
      <c r="H124" s="117">
        <v>2017</v>
      </c>
      <c r="I124" s="116"/>
      <c r="J124" s="117">
        <v>2018</v>
      </c>
      <c r="K124" s="116"/>
      <c r="L124" s="117">
        <v>2019</v>
      </c>
    </row>
    <row r="125" spans="3:27" x14ac:dyDescent="0.25">
      <c r="C125" s="152" t="s">
        <v>39</v>
      </c>
      <c r="D125" s="271">
        <v>91980172.150000006</v>
      </c>
      <c r="F125" s="271">
        <v>140543116.71000001</v>
      </c>
      <c r="H125" s="271">
        <v>151777765.08000001</v>
      </c>
      <c r="J125" s="271">
        <v>250281942.24000001</v>
      </c>
      <c r="L125" s="271">
        <f>C108</f>
        <v>246860911.29000014</v>
      </c>
    </row>
    <row r="126" spans="3:27" ht="15.75" thickBot="1" x14ac:dyDescent="0.3">
      <c r="C126" s="152" t="s">
        <v>60</v>
      </c>
      <c r="D126" s="272">
        <v>66670625.549999997</v>
      </c>
      <c r="F126" s="272">
        <v>109837715.5</v>
      </c>
      <c r="H126" s="272">
        <v>91007128.439999998</v>
      </c>
      <c r="J126" s="272">
        <v>147491991.37</v>
      </c>
      <c r="L126" s="272">
        <f>C109</f>
        <v>200990272.1406</v>
      </c>
    </row>
    <row r="127" spans="3:27" ht="15.75" x14ac:dyDescent="0.25">
      <c r="C127" s="152" t="s">
        <v>347</v>
      </c>
      <c r="D127" s="306">
        <f>1-(D126/D125)</f>
        <v>0.27516307056618183</v>
      </c>
      <c r="F127" s="306">
        <f>1-(F126/F125)</f>
        <v>0.21847673460492745</v>
      </c>
      <c r="H127" s="306">
        <f>1-(H126/H125)</f>
        <v>0.40039222219386772</v>
      </c>
      <c r="J127" s="306">
        <f>1-(J126/J125)</f>
        <v>0.41069663256581579</v>
      </c>
      <c r="L127" s="306">
        <f>C110</f>
        <v>0.18581572477269825</v>
      </c>
    </row>
    <row r="128" spans="3:27" x14ac:dyDescent="0.25">
      <c r="D128" s="117"/>
      <c r="E128" s="115"/>
      <c r="F128" s="118"/>
      <c r="G128" s="115"/>
      <c r="H128" s="118"/>
      <c r="I128" s="115"/>
      <c r="J128" s="118"/>
      <c r="K128" s="115"/>
      <c r="L128" s="118"/>
    </row>
    <row r="133" spans="2:26" ht="15" customHeight="1" x14ac:dyDescent="0.25">
      <c r="B133" s="97">
        <f>246860911.29-246698935.1</f>
        <v>161976.18999999762</v>
      </c>
      <c r="I133" s="274" t="s">
        <v>360</v>
      </c>
      <c r="J133" s="325" t="s">
        <v>1114</v>
      </c>
      <c r="K133" s="326"/>
      <c r="L133" s="326"/>
    </row>
    <row r="134" spans="2:26" x14ac:dyDescent="0.25">
      <c r="I134" s="146"/>
      <c r="J134" s="325"/>
      <c r="K134" s="326"/>
      <c r="L134" s="326"/>
    </row>
    <row r="135" spans="2:26" x14ac:dyDescent="0.25">
      <c r="I135" s="146"/>
      <c r="J135" s="325"/>
      <c r="K135" s="326"/>
      <c r="L135" s="326"/>
    </row>
    <row r="136" spans="2:26" x14ac:dyDescent="0.25">
      <c r="I136" s="146"/>
      <c r="J136" s="325"/>
      <c r="K136" s="326"/>
      <c r="L136" s="326"/>
    </row>
    <row r="137" spans="2:26" x14ac:dyDescent="0.25">
      <c r="I137" s="146"/>
      <c r="J137" s="327"/>
      <c r="K137" s="328"/>
      <c r="L137" s="328"/>
    </row>
    <row r="138" spans="2:26" x14ac:dyDescent="0.25">
      <c r="J138" s="273"/>
      <c r="K138" s="273"/>
      <c r="L138" s="273"/>
    </row>
    <row r="140" spans="2:26" x14ac:dyDescent="0.25">
      <c r="B140" s="99" t="s">
        <v>361</v>
      </c>
      <c r="C140" s="100"/>
      <c r="D140" s="100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2:26" x14ac:dyDescent="0.25">
      <c r="B141" s="324" t="s">
        <v>362</v>
      </c>
      <c r="C141" s="324"/>
      <c r="D141" s="324"/>
      <c r="E141" s="324"/>
      <c r="F141" s="324"/>
      <c r="G141" s="324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</row>
    <row r="142" spans="2:26" ht="15.75" thickBot="1" x14ac:dyDescent="0.3"/>
    <row r="143" spans="2:26" ht="15.75" thickBot="1" x14ac:dyDescent="0.3">
      <c r="B143" s="281" t="s">
        <v>29</v>
      </c>
      <c r="C143" s="263" t="s">
        <v>346</v>
      </c>
      <c r="D143" s="263" t="s">
        <v>363</v>
      </c>
      <c r="E143" s="264" t="s">
        <v>364</v>
      </c>
    </row>
    <row r="144" spans="2:26" x14ac:dyDescent="0.25">
      <c r="B144" s="269" t="str">
        <f>'Banco de Dados'!A5</f>
        <v>Pregão Elet. Conc.</v>
      </c>
      <c r="C144" s="260">
        <f>C50</f>
        <v>13</v>
      </c>
      <c r="D144" s="260">
        <f ca="1">SUMIFS(Processos!AB:AB,Processos!D:D,Tabela4[[#This Row],[Colunas1]],Processos!AI:AI,"&lt;&gt;"&amp;"")</f>
        <v>17</v>
      </c>
      <c r="E144" s="279">
        <f ca="1">IFERROR(Tabela4[[#This Row],[Colunas3]]/Tabela4[[#This Row],[Colunas2]],0)</f>
        <v>1.3076923076923077</v>
      </c>
    </row>
    <row r="145" spans="2:28" x14ac:dyDescent="0.25">
      <c r="B145" s="265" t="str">
        <f>'Banco de Dados'!A4</f>
        <v>Leilão</v>
      </c>
      <c r="C145" s="254">
        <f>C51</f>
        <v>1</v>
      </c>
      <c r="D145" s="254">
        <f>SUMIFS(Processos!AB:AB,Processos!D:D,Tabela4[[#This Row],[Colunas1]],Processos!AI:AI,"&lt;&gt;"&amp;"")</f>
        <v>0</v>
      </c>
      <c r="E145" s="275">
        <f>IFERROR(Tabela4[[#This Row],[Colunas3]]/Tabela4[[#This Row],[Colunas2]],0)</f>
        <v>0</v>
      </c>
    </row>
    <row r="146" spans="2:28" x14ac:dyDescent="0.25">
      <c r="B146" s="265" t="str">
        <f>'Banco de Dados'!A6</f>
        <v>Pregão Elet. - SRP</v>
      </c>
      <c r="C146" s="254">
        <f>C52</f>
        <v>172</v>
      </c>
      <c r="D146" s="254">
        <f ca="1">SUMIFS(Processos!AB:AB,Processos!D:D,Tabela4[[#This Row],[Colunas1]],Processos!AI:AI,"&lt;&gt;"&amp;"")</f>
        <v>2275</v>
      </c>
      <c r="E146" s="275">
        <f ca="1">IFERROR(Tabela4[[#This Row],[Colunas3]]/Tabela4[[#This Row],[Colunas2]],0)</f>
        <v>13.226744186046512</v>
      </c>
    </row>
    <row r="147" spans="2:28" x14ac:dyDescent="0.25">
      <c r="B147" s="265" t="str">
        <f>'Banco de Dados'!A7</f>
        <v>Pregão Elet. - Tradicional</v>
      </c>
      <c r="C147" s="254">
        <f>C53</f>
        <v>10</v>
      </c>
      <c r="D147" s="254">
        <f ca="1">SUMIFS(Processos!AB:AB,Processos!D:D,Tabela4[[#This Row],[Colunas1]],Processos!AI:AI,"&lt;&gt;"&amp;"")</f>
        <v>48</v>
      </c>
      <c r="E147" s="275">
        <f ca="1">IFERROR(Tabela4[[#This Row],[Colunas3]]/Tabela4[[#This Row],[Colunas2]],0)</f>
        <v>4.8</v>
      </c>
    </row>
    <row r="148" spans="2:28" ht="15.75" thickBot="1" x14ac:dyDescent="0.3">
      <c r="B148" s="267" t="str">
        <f>'Banco de Dados'!A8</f>
        <v>RDC</v>
      </c>
      <c r="C148" s="257">
        <f>C54</f>
        <v>10</v>
      </c>
      <c r="D148" s="257">
        <f ca="1">SUMIFS(Processos!AB:AB,Processos!D:D,Tabela4[[#This Row],[Colunas1]],Processos!AI:AI,"&lt;&gt;"&amp;"")</f>
        <v>199</v>
      </c>
      <c r="E148" s="276">
        <f ca="1">IFERROR(Tabela4[[#This Row],[Colunas3]]/Tabela4[[#This Row],[Colunas2]],0)</f>
        <v>19.899999999999999</v>
      </c>
    </row>
    <row r="149" spans="2:28" ht="15.75" thickBot="1" x14ac:dyDescent="0.3"/>
    <row r="150" spans="2:28" ht="15.75" thickBot="1" x14ac:dyDescent="0.3">
      <c r="B150" s="281" t="s">
        <v>33</v>
      </c>
      <c r="C150" s="263" t="s">
        <v>346</v>
      </c>
      <c r="D150" s="263" t="s">
        <v>363</v>
      </c>
      <c r="E150" s="264" t="s">
        <v>364</v>
      </c>
    </row>
    <row r="151" spans="2:28" x14ac:dyDescent="0.25">
      <c r="B151" s="280" t="str">
        <f>'Banco de Dados'!C4</f>
        <v>Alienação</v>
      </c>
      <c r="C151" s="260">
        <f t="shared" ref="C151:C156" ca="1" si="3">C87</f>
        <v>0</v>
      </c>
      <c r="D151" s="260">
        <f>SUMIFS(Processos!AB:AB,Processos!H:H,Tabela5[[#This Row],[Colunas1]],Processos!AI:AI,"&lt;&gt;"&amp;"")</f>
        <v>0</v>
      </c>
      <c r="E151" s="279">
        <f ca="1">IFERROR(Tabela5[[#This Row],[Colunas3]]/Tabela5[[#This Row],[Colunas2]],0)</f>
        <v>0</v>
      </c>
    </row>
    <row r="152" spans="2:28" x14ac:dyDescent="0.25">
      <c r="B152" s="277" t="str">
        <f>'Banco de Dados'!C5</f>
        <v>Concessão</v>
      </c>
      <c r="C152" s="254">
        <f t="shared" ca="1" si="3"/>
        <v>18</v>
      </c>
      <c r="D152" s="254">
        <f ca="1">SUMIFS(Processos!AB:AB,Processos!H:H,Tabela5[[#This Row],[Colunas1]],Processos!AI:AI,"&lt;&gt;"&amp;"")</f>
        <v>17</v>
      </c>
      <c r="E152" s="275">
        <f ca="1">IFERROR(Tabela5[[#This Row],[Colunas3]]/Tabela5[[#This Row],[Colunas2]],0)</f>
        <v>0.94444444444444442</v>
      </c>
    </row>
    <row r="153" spans="2:28" x14ac:dyDescent="0.25">
      <c r="B153" s="277" t="str">
        <f>'Banco de Dados'!C6</f>
        <v>Consumo</v>
      </c>
      <c r="C153" s="254">
        <f t="shared" ca="1" si="3"/>
        <v>3354</v>
      </c>
      <c r="D153" s="254">
        <f ca="1">SUMIFS(Processos!AB:AB,Processos!H:H,Tabela5[[#This Row],[Colunas1]],Processos!AI:AI,"&lt;&gt;"&amp;"")</f>
        <v>1095</v>
      </c>
      <c r="E153" s="275">
        <f ca="1">IFERROR(Tabela5[[#This Row],[Colunas3]]/Tabela5[[#This Row],[Colunas2]],0)</f>
        <v>0.32647584973166366</v>
      </c>
    </row>
    <row r="154" spans="2:28" x14ac:dyDescent="0.25">
      <c r="B154" s="277" t="str">
        <f>'Banco de Dados'!C7</f>
        <v>Obra/Projeto</v>
      </c>
      <c r="C154" s="254">
        <f t="shared" ca="1" si="3"/>
        <v>8</v>
      </c>
      <c r="D154" s="254">
        <f ca="1">SUMIFS(Processos!AB:AB,Processos!H:H,Tabela5[[#This Row],[Colunas1]],Processos!AI:AI,"&lt;&gt;"&amp;"")</f>
        <v>199</v>
      </c>
      <c r="E154" s="275">
        <f ca="1">IFERROR(Tabela5[[#This Row],[Colunas3]]/Tabela5[[#This Row],[Colunas2]],0)</f>
        <v>24.875</v>
      </c>
    </row>
    <row r="155" spans="2:28" x14ac:dyDescent="0.25">
      <c r="B155" s="277" t="str">
        <f>'Banco de Dados'!C8</f>
        <v>Permanente</v>
      </c>
      <c r="C155" s="254">
        <f t="shared" ca="1" si="3"/>
        <v>669</v>
      </c>
      <c r="D155" s="254">
        <f ca="1">SUMIFS(Processos!AB:AB,Processos!H:H,Tabela5[[#This Row],[Colunas1]],Processos!AI:AI,"&lt;&gt;"&amp;"")</f>
        <v>946</v>
      </c>
      <c r="E155" s="275">
        <f ca="1">IFERROR(Tabela5[[#This Row],[Colunas3]]/Tabela5[[#This Row],[Colunas2]],0)</f>
        <v>1.4140508221225709</v>
      </c>
    </row>
    <row r="156" spans="2:28" ht="15.75" thickBot="1" x14ac:dyDescent="0.3">
      <c r="B156" s="278" t="str">
        <f>'Banco de Dados'!C9</f>
        <v>Serviço</v>
      </c>
      <c r="C156" s="257">
        <f t="shared" ca="1" si="3"/>
        <v>766</v>
      </c>
      <c r="D156" s="257">
        <f ca="1">SUMIFS(Processos!AB:AB,Processos!H:H,Tabela5[[#This Row],[Colunas1]],Processos!AI:AI,"&lt;&gt;"&amp;"")</f>
        <v>282</v>
      </c>
      <c r="E156" s="276">
        <f ca="1">IFERROR(Tabela5[[#This Row],[Colunas3]]/Tabela5[[#This Row],[Colunas2]],0)</f>
        <v>0.36814621409921672</v>
      </c>
    </row>
    <row r="159" spans="2:28" x14ac:dyDescent="0.25">
      <c r="B159" s="99" t="s">
        <v>365</v>
      </c>
      <c r="C159" s="100"/>
      <c r="D159" s="100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46"/>
      <c r="AB159" s="146"/>
    </row>
    <row r="160" spans="2:28" ht="15.75" thickBot="1" x14ac:dyDescent="0.3"/>
    <row r="161" spans="2:28" ht="15.75" thickBot="1" x14ac:dyDescent="0.3">
      <c r="B161" s="281" t="s">
        <v>351</v>
      </c>
      <c r="C161" s="263" t="s">
        <v>346</v>
      </c>
      <c r="D161" s="264" t="s">
        <v>347</v>
      </c>
    </row>
    <row r="162" spans="2:28" x14ac:dyDescent="0.25">
      <c r="B162" s="269" t="str">
        <f>'Banco de Dados'!D4</f>
        <v>AGECOM</v>
      </c>
      <c r="C162" s="260">
        <f>COUNTIFS(Processos!J:J,Tabela14[[#This Row],[Colunas1]],Processos!AL:AL,"&lt;&gt;"&amp;"Finalizado – Transportado")</f>
        <v>0</v>
      </c>
      <c r="D162" s="270">
        <f t="shared" ref="D162:D193" si="4">(C162*100)/$C$224/100</f>
        <v>0</v>
      </c>
    </row>
    <row r="163" spans="2:28" x14ac:dyDescent="0.25">
      <c r="B163" s="265" t="str">
        <f>'Banco de Dados'!D5</f>
        <v>ARA</v>
      </c>
      <c r="C163" s="254">
        <f>COUNTIFS(Processos!J:J,Tabela14[[#This Row],[Colunas1]],Processos!AL:AL,"&lt;&gt;"&amp;"Finalizado – Transportado")</f>
        <v>14</v>
      </c>
      <c r="D163" s="266">
        <f t="shared" si="4"/>
        <v>6.7961165048543687E-2</v>
      </c>
      <c r="Y163" s="150" t="s">
        <v>348</v>
      </c>
      <c r="Z163" s="155" t="str">
        <f>INDEX(B162:B223,MATCH(MAX(C162:C223),C162:C223,0))</f>
        <v>CBS</v>
      </c>
      <c r="AA163" s="149"/>
      <c r="AB163" s="149"/>
    </row>
    <row r="164" spans="2:28" x14ac:dyDescent="0.25">
      <c r="B164" s="265" t="str">
        <f>'Banco de Dados'!D6</f>
        <v>AUDIN</v>
      </c>
      <c r="C164" s="254">
        <f>COUNTIFS(Processos!J:J,Tabela14[[#This Row],[Colunas1]],Processos!AL:AL,"&lt;&gt;"&amp;"Finalizado – Transportado")</f>
        <v>0</v>
      </c>
      <c r="D164" s="266">
        <f t="shared" si="4"/>
        <v>0</v>
      </c>
    </row>
    <row r="165" spans="2:28" x14ac:dyDescent="0.25">
      <c r="B165" s="265" t="str">
        <f>'Banco de Dados'!D7</f>
        <v>BIC</v>
      </c>
      <c r="C165" s="254">
        <f>COUNTIFS(Processos!J:J,Tabela14[[#This Row],[Colunas1]],Processos!AL:AL,"&lt;&gt;"&amp;"Finalizado – Transportado")</f>
        <v>2</v>
      </c>
      <c r="D165" s="266">
        <f t="shared" si="4"/>
        <v>9.7087378640776708E-3</v>
      </c>
    </row>
    <row r="166" spans="2:28" x14ac:dyDescent="0.25">
      <c r="B166" s="265" t="str">
        <f>'Banco de Dados'!D8</f>
        <v>BNU</v>
      </c>
      <c r="C166" s="254">
        <f>COUNTIFS(Processos!J:J,Tabela14[[#This Row],[Colunas1]],Processos!AL:AL,"&lt;&gt;"&amp;"Finalizado – Transportado")</f>
        <v>26</v>
      </c>
      <c r="D166" s="266">
        <f t="shared" si="4"/>
        <v>0.12621359223300971</v>
      </c>
    </row>
    <row r="167" spans="2:28" x14ac:dyDescent="0.25">
      <c r="B167" s="265" t="str">
        <f>'Banco de Dados'!D9</f>
        <v>BU</v>
      </c>
      <c r="C167" s="254">
        <f>COUNTIFS(Processos!J:J,Tabela14[[#This Row],[Colunas1]],Processos!AL:AL,"&lt;&gt;"&amp;"Finalizado – Transportado")</f>
        <v>2</v>
      </c>
      <c r="D167" s="266">
        <f t="shared" si="4"/>
        <v>9.7087378640776708E-3</v>
      </c>
    </row>
    <row r="168" spans="2:28" x14ac:dyDescent="0.25">
      <c r="B168" s="265" t="str">
        <f>'Banco de Dados'!D10</f>
        <v>CA</v>
      </c>
      <c r="C168" s="254">
        <f>COUNTIFS(Processos!J:J,Tabela14[[#This Row],[Colunas1]],Processos!AL:AL,"&lt;&gt;"&amp;"Finalizado – Transportado")</f>
        <v>0</v>
      </c>
      <c r="D168" s="266">
        <f t="shared" si="4"/>
        <v>0</v>
      </c>
    </row>
    <row r="169" spans="2:28" x14ac:dyDescent="0.25">
      <c r="B169" s="265" t="str">
        <f>'Banco de Dados'!D11</f>
        <v>CBS</v>
      </c>
      <c r="C169" s="254">
        <f>COUNTIFS(Processos!J:J,Tabela14[[#This Row],[Colunas1]],Processos!AL:AL,"&lt;&gt;"&amp;"Finalizado – Transportado")</f>
        <v>39</v>
      </c>
      <c r="D169" s="266">
        <f t="shared" si="4"/>
        <v>0.18932038834951456</v>
      </c>
    </row>
    <row r="170" spans="2:28" x14ac:dyDescent="0.25">
      <c r="B170" s="265" t="str">
        <f>'Banco de Dados'!D12</f>
        <v>CCA</v>
      </c>
      <c r="C170" s="254">
        <f>COUNTIFS(Processos!J:J,Tabela14[[#This Row],[Colunas1]],Processos!AL:AL,"&lt;&gt;"&amp;"Finalizado – Transportado")</f>
        <v>19</v>
      </c>
      <c r="D170" s="266">
        <f t="shared" si="4"/>
        <v>9.2233009708737865E-2</v>
      </c>
    </row>
    <row r="171" spans="2:28" x14ac:dyDescent="0.25">
      <c r="B171" s="265" t="str">
        <f>'Banco de Dados'!D13</f>
        <v>CCB</v>
      </c>
      <c r="C171" s="254">
        <f>COUNTIFS(Processos!J:J,Tabela14[[#This Row],[Colunas1]],Processos!AL:AL,"&lt;&gt;"&amp;"Finalizado – Transportado")</f>
        <v>3</v>
      </c>
      <c r="D171" s="266">
        <f t="shared" si="4"/>
        <v>1.4563106796116505E-2</v>
      </c>
    </row>
    <row r="172" spans="2:28" x14ac:dyDescent="0.25">
      <c r="B172" s="265" t="str">
        <f>'Banco de Dados'!D14</f>
        <v>CCE</v>
      </c>
      <c r="C172" s="254">
        <f>COUNTIFS(Processos!J:J,Tabela14[[#This Row],[Colunas1]],Processos!AL:AL,"&lt;&gt;"&amp;"Finalizado – Transportado")</f>
        <v>2</v>
      </c>
      <c r="D172" s="266">
        <f t="shared" si="4"/>
        <v>9.7087378640776708E-3</v>
      </c>
    </row>
    <row r="173" spans="2:28" x14ac:dyDescent="0.25">
      <c r="B173" s="265" t="str">
        <f>'Banco de Dados'!D15</f>
        <v>CCJ</v>
      </c>
      <c r="C173" s="254">
        <f>COUNTIFS(Processos!J:J,Tabela14[[#This Row],[Colunas1]],Processos!AL:AL,"&lt;&gt;"&amp;"Finalizado – Transportado")</f>
        <v>0</v>
      </c>
      <c r="D173" s="266">
        <f t="shared" si="4"/>
        <v>0</v>
      </c>
    </row>
    <row r="174" spans="2:28" x14ac:dyDescent="0.25">
      <c r="B174" s="265" t="str">
        <f>'Banco de Dados'!D16</f>
        <v>CCS</v>
      </c>
      <c r="C174" s="254">
        <f>COUNTIFS(Processos!J:J,Tabela14[[#This Row],[Colunas1]],Processos!AL:AL,"&lt;&gt;"&amp;"Finalizado – Transportado")</f>
        <v>8</v>
      </c>
      <c r="D174" s="266">
        <f t="shared" si="4"/>
        <v>3.8834951456310683E-2</v>
      </c>
    </row>
    <row r="175" spans="2:28" x14ac:dyDescent="0.25">
      <c r="B175" s="265" t="str">
        <f>'Banco de Dados'!D17</f>
        <v>CDS</v>
      </c>
      <c r="C175" s="254">
        <f>COUNTIFS(Processos!J:J,Tabela14[[#This Row],[Colunas1]],Processos!AL:AL,"&lt;&gt;"&amp;"Finalizado – Transportado")</f>
        <v>2</v>
      </c>
      <c r="D175" s="266">
        <f t="shared" si="4"/>
        <v>9.7087378640776708E-3</v>
      </c>
    </row>
    <row r="176" spans="2:28" x14ac:dyDescent="0.25">
      <c r="B176" s="265" t="str">
        <f>'Banco de Dados'!D18</f>
        <v>CED</v>
      </c>
      <c r="C176" s="254">
        <f>COUNTIFS(Processos!J:J,Tabela14[[#This Row],[Colunas1]],Processos!AL:AL,"&lt;&gt;"&amp;"Finalizado – Transportado")</f>
        <v>6</v>
      </c>
      <c r="D176" s="266">
        <f t="shared" si="4"/>
        <v>2.9126213592233011E-2</v>
      </c>
    </row>
    <row r="177" spans="2:4" x14ac:dyDescent="0.25">
      <c r="B177" s="265" t="str">
        <f>'Banco de Dados'!D19</f>
        <v>CFH</v>
      </c>
      <c r="C177" s="254">
        <f>COUNTIFS(Processos!J:J,Tabela14[[#This Row],[Colunas1]],Processos!AL:AL,"&lt;&gt;"&amp;"Finalizado – Transportado")</f>
        <v>3</v>
      </c>
      <c r="D177" s="266">
        <f t="shared" si="4"/>
        <v>1.4563106796116505E-2</v>
      </c>
    </row>
    <row r="178" spans="2:4" x14ac:dyDescent="0.25">
      <c r="B178" s="265" t="str">
        <f>'Banco de Dados'!D20</f>
        <v>CFM</v>
      </c>
      <c r="C178" s="254">
        <f>COUNTIFS(Processos!J:J,Tabela14[[#This Row],[Colunas1]],Processos!AL:AL,"&lt;&gt;"&amp;"Finalizado – Transportado")</f>
        <v>4</v>
      </c>
      <c r="D178" s="266">
        <f t="shared" si="4"/>
        <v>1.9417475728155342E-2</v>
      </c>
    </row>
    <row r="179" spans="2:4" x14ac:dyDescent="0.25">
      <c r="B179" s="265" t="str">
        <f>'Banco de Dados'!D21</f>
        <v>CGA</v>
      </c>
      <c r="C179" s="254">
        <f>COUNTIFS(Processos!J:J,Tabela14[[#This Row],[Colunas1]],Processos!AL:AL,"&lt;&gt;"&amp;"Finalizado – Transportado")</f>
        <v>2</v>
      </c>
      <c r="D179" s="266">
        <f t="shared" si="4"/>
        <v>9.7087378640776708E-3</v>
      </c>
    </row>
    <row r="180" spans="2:4" x14ac:dyDescent="0.25">
      <c r="B180" s="265" t="str">
        <f>'Banco de Dados'!D22</f>
        <v>COPERVE</v>
      </c>
      <c r="C180" s="254">
        <f>COUNTIFS(Processos!J:J,Tabela14[[#This Row],[Colunas1]],Processos!AL:AL,"&lt;&gt;"&amp;"Finalizado – Transportado")</f>
        <v>1</v>
      </c>
      <c r="D180" s="266">
        <f t="shared" si="4"/>
        <v>4.8543689320388354E-3</v>
      </c>
    </row>
    <row r="181" spans="2:4" x14ac:dyDescent="0.25">
      <c r="B181" s="265" t="str">
        <f>'Banco de Dados'!D23</f>
        <v>CSE</v>
      </c>
      <c r="C181" s="254">
        <f>COUNTIFS(Processos!J:J,Tabela14[[#This Row],[Colunas1]],Processos!AL:AL,"&lt;&gt;"&amp;"Finalizado – Transportado")</f>
        <v>2</v>
      </c>
      <c r="D181" s="266">
        <f t="shared" si="4"/>
        <v>9.7087378640776708E-3</v>
      </c>
    </row>
    <row r="182" spans="2:4" x14ac:dyDescent="0.25">
      <c r="B182" s="265" t="str">
        <f>'Banco de Dados'!D24</f>
        <v>CTC</v>
      </c>
      <c r="C182" s="254">
        <f>COUNTIFS(Processos!J:J,Tabela14[[#This Row],[Colunas1]],Processos!AL:AL,"&lt;&gt;"&amp;"Finalizado – Transportado")</f>
        <v>8</v>
      </c>
      <c r="D182" s="266">
        <f t="shared" si="4"/>
        <v>3.8834951456310683E-2</v>
      </c>
    </row>
    <row r="183" spans="2:4" x14ac:dyDescent="0.25">
      <c r="B183" s="265" t="str">
        <f>'Banco de Dados'!D25</f>
        <v>DAE</v>
      </c>
      <c r="C183" s="254">
        <f>COUNTIFS(Processos!J:J,Tabela14[[#This Row],[Colunas1]],Processos!AL:AL,"&lt;&gt;"&amp;"Finalizado – Transportado")</f>
        <v>0</v>
      </c>
      <c r="D183" s="266">
        <f t="shared" si="4"/>
        <v>0</v>
      </c>
    </row>
    <row r="184" spans="2:4" x14ac:dyDescent="0.25">
      <c r="B184" s="265" t="str">
        <f>'Banco de Dados'!D26</f>
        <v>DCOM</v>
      </c>
      <c r="C184" s="254">
        <f>COUNTIFS(Processos!J:J,Tabela14[[#This Row],[Colunas1]],Processos!AL:AL,"&lt;&gt;"&amp;"Finalizado – Transportado")</f>
        <v>7</v>
      </c>
      <c r="D184" s="266">
        <f t="shared" si="4"/>
        <v>3.3980582524271843E-2</v>
      </c>
    </row>
    <row r="185" spans="2:4" x14ac:dyDescent="0.25">
      <c r="B185" s="265" t="str">
        <f>'Banco de Dados'!D27</f>
        <v>DCF</v>
      </c>
      <c r="C185" s="254">
        <f>COUNTIFS(Processos!J:J,Tabela14[[#This Row],[Colunas1]],Processos!AL:AL,"&lt;&gt;"&amp;"Finalizado – Transportado")</f>
        <v>0</v>
      </c>
      <c r="D185" s="266">
        <f t="shared" si="4"/>
        <v>0</v>
      </c>
    </row>
    <row r="186" spans="2:4" x14ac:dyDescent="0.25">
      <c r="B186" s="265" t="str">
        <f>'Banco de Dados'!D28</f>
        <v>DFO</v>
      </c>
      <c r="C186" s="254">
        <f>COUNTIFS(Processos!J:J,Tabela14[[#This Row],[Colunas1]],Processos!AL:AL,"&lt;&gt;"&amp;"Finalizado – Transportado")</f>
        <v>0</v>
      </c>
      <c r="D186" s="266">
        <f t="shared" si="4"/>
        <v>0</v>
      </c>
    </row>
    <row r="187" spans="2:4" x14ac:dyDescent="0.25">
      <c r="B187" s="265" t="str">
        <f>'Banco de Dados'!D29</f>
        <v>DMPI</v>
      </c>
      <c r="C187" s="254">
        <f>COUNTIFS(Processos!J:J,Tabela14[[#This Row],[Colunas1]],Processos!AL:AL,"&lt;&gt;"&amp;"Finalizado – Transportado")</f>
        <v>8</v>
      </c>
      <c r="D187" s="266">
        <f t="shared" si="4"/>
        <v>3.8834951456310683E-2</v>
      </c>
    </row>
    <row r="188" spans="2:4" x14ac:dyDescent="0.25">
      <c r="B188" s="265" t="str">
        <f>'Banco de Dados'!D30</f>
        <v>DPAE</v>
      </c>
      <c r="C188" s="254">
        <f>COUNTIFS(Processos!J:J,Tabela14[[#This Row],[Colunas1]],Processos!AL:AL,"&lt;&gt;"&amp;"Finalizado – Transportado")</f>
        <v>0</v>
      </c>
      <c r="D188" s="266">
        <f t="shared" si="4"/>
        <v>0</v>
      </c>
    </row>
    <row r="189" spans="2:4" x14ac:dyDescent="0.25">
      <c r="B189" s="265" t="str">
        <f>'Banco de Dados'!D31</f>
        <v>DPC</v>
      </c>
      <c r="C189" s="254">
        <f>COUNTIFS(Processos!J:J,Tabela14[[#This Row],[Colunas1]],Processos!AL:AL,"&lt;&gt;"&amp;"Finalizado – Transportado")</f>
        <v>1</v>
      </c>
      <c r="D189" s="266">
        <f t="shared" si="4"/>
        <v>4.8543689320388354E-3</v>
      </c>
    </row>
    <row r="190" spans="2:4" x14ac:dyDescent="0.25">
      <c r="B190" s="265" t="str">
        <f>'Banco de Dados'!D32</f>
        <v>DPGI</v>
      </c>
      <c r="C190" s="254">
        <f>COUNTIFS(Processos!J:J,Tabela14[[#This Row],[Colunas1]],Processos!AL:AL,"&lt;&gt;"&amp;"Finalizado – Transportado")</f>
        <v>0</v>
      </c>
      <c r="D190" s="266">
        <f t="shared" si="4"/>
        <v>0</v>
      </c>
    </row>
    <row r="191" spans="2:4" x14ac:dyDescent="0.25">
      <c r="B191" s="265" t="str">
        <f>'Banco de Dados'!D33</f>
        <v>EDITORA</v>
      </c>
      <c r="C191" s="254">
        <f>COUNTIFS(Processos!J:J,Tabela14[[#This Row],[Colunas1]],Processos!AL:AL,"&lt;&gt;"&amp;"Finalizado – Transportado")</f>
        <v>0</v>
      </c>
      <c r="D191" s="266">
        <f t="shared" si="4"/>
        <v>0</v>
      </c>
    </row>
    <row r="192" spans="2:4" x14ac:dyDescent="0.25">
      <c r="B192" s="265" t="str">
        <f>'Banco de Dados'!D34</f>
        <v>EDUFSC</v>
      </c>
      <c r="C192" s="254">
        <f>COUNTIFS(Processos!J:J,Tabela14[[#This Row],[Colunas1]],Processos!AL:AL,"&lt;&gt;"&amp;"Finalizado – Transportado")</f>
        <v>0</v>
      </c>
      <c r="D192" s="266">
        <f t="shared" si="4"/>
        <v>0</v>
      </c>
    </row>
    <row r="193" spans="2:4" x14ac:dyDescent="0.25">
      <c r="B193" s="265" t="str">
        <f>'Banco de Dados'!D35</f>
        <v>GR</v>
      </c>
      <c r="C193" s="254">
        <f>COUNTIFS(Processos!J:J,Tabela14[[#This Row],[Colunas1]],Processos!AL:AL,"&lt;&gt;"&amp;"Finalizado – Transportado")</f>
        <v>0</v>
      </c>
      <c r="D193" s="266">
        <f t="shared" si="4"/>
        <v>0</v>
      </c>
    </row>
    <row r="194" spans="2:4" x14ac:dyDescent="0.25">
      <c r="B194" s="265" t="str">
        <f>'Banco de Dados'!D36</f>
        <v>IU</v>
      </c>
      <c r="C194" s="254">
        <f>COUNTIFS(Processos!J:J,Tabela14[[#This Row],[Colunas1]],Processos!AL:AL,"&lt;&gt;"&amp;"Finalizado – Transportado")</f>
        <v>1</v>
      </c>
      <c r="D194" s="266">
        <f t="shared" ref="D194:D223" si="5">(C194*100)/$C$224/100</f>
        <v>4.8543689320388354E-3</v>
      </c>
    </row>
    <row r="195" spans="2:4" x14ac:dyDescent="0.25">
      <c r="B195" s="265" t="str">
        <f>'Banco de Dados'!D37</f>
        <v>JOI</v>
      </c>
      <c r="C195" s="254">
        <f>COUNTIFS(Processos!J:J,Tabela14[[#This Row],[Colunas1]],Processos!AL:AL,"&lt;&gt;"&amp;"Finalizado – Transportado")</f>
        <v>14</v>
      </c>
      <c r="D195" s="266">
        <f t="shared" si="5"/>
        <v>6.7961165048543687E-2</v>
      </c>
    </row>
    <row r="196" spans="2:4" x14ac:dyDescent="0.25">
      <c r="B196" s="265" t="str">
        <f>'Banco de Dados'!D38</f>
        <v>MARQUE</v>
      </c>
      <c r="C196" s="254">
        <f>COUNTIFS(Processos!J:J,Tabela14[[#This Row],[Colunas1]],Processos!AL:AL,"&lt;&gt;"&amp;"Finalizado – Transportado")</f>
        <v>0</v>
      </c>
      <c r="D196" s="266">
        <f t="shared" si="5"/>
        <v>0</v>
      </c>
    </row>
    <row r="197" spans="2:4" x14ac:dyDescent="0.25">
      <c r="B197" s="265" t="str">
        <f>'Banco de Dados'!D39</f>
        <v>NDI</v>
      </c>
      <c r="C197" s="254">
        <f>COUNTIFS(Processos!J:J,Tabela14[[#This Row],[Colunas1]],Processos!AL:AL,"&lt;&gt;"&amp;"Finalizado – Transportado")</f>
        <v>6</v>
      </c>
      <c r="D197" s="266">
        <f t="shared" si="5"/>
        <v>2.9126213592233011E-2</v>
      </c>
    </row>
    <row r="198" spans="2:4" x14ac:dyDescent="0.25">
      <c r="B198" s="265" t="str">
        <f>'Banco de Dados'!D40</f>
        <v>NUMA</v>
      </c>
      <c r="C198" s="254">
        <f>COUNTIFS(Processos!J:J,Tabela14[[#This Row],[Colunas1]],Processos!AL:AL,"&lt;&gt;"&amp;"Finalizado – Transportado")</f>
        <v>1</v>
      </c>
      <c r="D198" s="266">
        <f t="shared" si="5"/>
        <v>4.8543689320388354E-3</v>
      </c>
    </row>
    <row r="199" spans="2:4" x14ac:dyDescent="0.25">
      <c r="B199" s="265" t="str">
        <f>'Banco de Dados'!D41</f>
        <v>OUV</v>
      </c>
      <c r="C199" s="254">
        <f>COUNTIFS(Processos!J:J,Tabela14[[#This Row],[Colunas1]],Processos!AL:AL,"&lt;&gt;"&amp;"Finalizado – Transportado")</f>
        <v>0</v>
      </c>
      <c r="D199" s="266">
        <f t="shared" si="5"/>
        <v>0</v>
      </c>
    </row>
    <row r="200" spans="2:4" x14ac:dyDescent="0.25">
      <c r="B200" s="265" t="str">
        <f>'Banco de Dados'!D42</f>
        <v>PRAE</v>
      </c>
      <c r="C200" s="254">
        <f>COUNTIFS(Processos!J:J,Tabela14[[#This Row],[Colunas1]],Processos!AL:AL,"&lt;&gt;"&amp;"Finalizado – Transportado")</f>
        <v>1</v>
      </c>
      <c r="D200" s="266">
        <f t="shared" si="5"/>
        <v>4.8543689320388354E-3</v>
      </c>
    </row>
    <row r="201" spans="2:4" x14ac:dyDescent="0.25">
      <c r="B201" s="265" t="str">
        <f>'Banco de Dados'!D43</f>
        <v>PROAD</v>
      </c>
      <c r="C201" s="254">
        <f>COUNTIFS(Processos!J:J,Tabela14[[#This Row],[Colunas1]],Processos!AL:AL,"&lt;&gt;"&amp;"Finalizado – Transportado")</f>
        <v>1</v>
      </c>
      <c r="D201" s="266">
        <f t="shared" si="5"/>
        <v>4.8543689320388354E-3</v>
      </c>
    </row>
    <row r="202" spans="2:4" x14ac:dyDescent="0.25">
      <c r="B202" s="265" t="str">
        <f>'Banco de Dados'!D44</f>
        <v>PRODEGESP</v>
      </c>
      <c r="C202" s="254">
        <f>COUNTIFS(Processos!J:J,Tabela14[[#This Row],[Colunas1]],Processos!AL:AL,"&lt;&gt;"&amp;"Finalizado – Transportado")</f>
        <v>6</v>
      </c>
      <c r="D202" s="266">
        <f t="shared" si="5"/>
        <v>2.9126213592233011E-2</v>
      </c>
    </row>
    <row r="203" spans="2:4" x14ac:dyDescent="0.25">
      <c r="B203" s="265" t="str">
        <f>'Banco de Dados'!D45</f>
        <v>PROEX</v>
      </c>
      <c r="C203" s="254">
        <f>COUNTIFS(Processos!J:J,Tabela14[[#This Row],[Colunas1]],Processos!AL:AL,"&lt;&gt;"&amp;"Finalizado – Transportado")</f>
        <v>0</v>
      </c>
      <c r="D203" s="266">
        <f t="shared" si="5"/>
        <v>0</v>
      </c>
    </row>
    <row r="204" spans="2:4" x14ac:dyDescent="0.25">
      <c r="B204" s="265" t="str">
        <f>'Banco de Dados'!D46</f>
        <v>PROGRAD</v>
      </c>
      <c r="C204" s="254">
        <f>COUNTIFS(Processos!J:J,Tabela14[[#This Row],[Colunas1]],Processos!AL:AL,"&lt;&gt;"&amp;"Finalizado – Transportado")</f>
        <v>0</v>
      </c>
      <c r="D204" s="266">
        <f t="shared" si="5"/>
        <v>0</v>
      </c>
    </row>
    <row r="205" spans="2:4" x14ac:dyDescent="0.25">
      <c r="B205" s="265" t="str">
        <f>'Banco de Dados'!D47</f>
        <v>PROPESQ</v>
      </c>
      <c r="C205" s="254">
        <f>COUNTIFS(Processos!J:J,Tabela14[[#This Row],[Colunas1]],Processos!AL:AL,"&lt;&gt;"&amp;"Finalizado – Transportado")</f>
        <v>0</v>
      </c>
      <c r="D205" s="266">
        <f t="shared" si="5"/>
        <v>0</v>
      </c>
    </row>
    <row r="206" spans="2:4" x14ac:dyDescent="0.25">
      <c r="B206" s="265" t="str">
        <f>'Banco de Dados'!D48</f>
        <v>PROPG</v>
      </c>
      <c r="C206" s="254">
        <f>COUNTIFS(Processos!J:J,Tabela14[[#This Row],[Colunas1]],Processos!AL:AL,"&lt;&gt;"&amp;"Finalizado – Transportado")</f>
        <v>0</v>
      </c>
      <c r="D206" s="266">
        <f t="shared" si="5"/>
        <v>0</v>
      </c>
    </row>
    <row r="207" spans="2:4" x14ac:dyDescent="0.25">
      <c r="B207" s="265" t="str">
        <f>'Banco de Dados'!D49</f>
        <v>PU</v>
      </c>
      <c r="C207" s="254">
        <f>COUNTIFS(Processos!J:J,Tabela14[[#This Row],[Colunas1]],Processos!AL:AL,"&lt;&gt;"&amp;"Finalizado – Transportado")</f>
        <v>2</v>
      </c>
      <c r="D207" s="266">
        <f t="shared" si="5"/>
        <v>9.7087378640776708E-3</v>
      </c>
    </row>
    <row r="208" spans="2:4" x14ac:dyDescent="0.25">
      <c r="B208" s="265" t="str">
        <f>'Banco de Dados'!D50</f>
        <v>REITORIA</v>
      </c>
      <c r="C208" s="254">
        <f>COUNTIFS(Processos!J:J,Tabela14[[#This Row],[Colunas1]],Processos!AL:AL,"&lt;&gt;"&amp;"Finalizado – Transportado")</f>
        <v>0</v>
      </c>
      <c r="D208" s="266">
        <f t="shared" si="5"/>
        <v>0</v>
      </c>
    </row>
    <row r="209" spans="2:4" x14ac:dyDescent="0.25">
      <c r="B209" s="265" t="str">
        <f>'Banco de Dados'!D51</f>
        <v>RU</v>
      </c>
      <c r="C209" s="254">
        <f>COUNTIFS(Processos!J:J,Tabela14[[#This Row],[Colunas1]],Processos!AL:AL,"&lt;&gt;"&amp;"Finalizado – Transportado")</f>
        <v>4</v>
      </c>
      <c r="D209" s="266">
        <f t="shared" si="5"/>
        <v>1.9417475728155342E-2</v>
      </c>
    </row>
    <row r="210" spans="2:4" x14ac:dyDescent="0.25">
      <c r="B210" s="265" t="str">
        <f>'Banco de Dados'!D52</f>
        <v>SAAD</v>
      </c>
      <c r="C210" s="254">
        <f>COUNTIFS(Processos!J:J,Tabela14[[#This Row],[Colunas1]],Processos!AL:AL,"&lt;&gt;"&amp;"Finalizado – Transportado")</f>
        <v>0</v>
      </c>
      <c r="D210" s="266">
        <f t="shared" si="5"/>
        <v>0</v>
      </c>
    </row>
    <row r="211" spans="2:4" x14ac:dyDescent="0.25">
      <c r="B211" s="265" t="str">
        <f>'Banco de Dados'!D53</f>
        <v>SEAD</v>
      </c>
      <c r="C211" s="254">
        <f>COUNTIFS(Processos!J:J,Tabela14[[#This Row],[Colunas1]],Processos!AL:AL,"&lt;&gt;"&amp;"Finalizado – Transportado")</f>
        <v>0</v>
      </c>
      <c r="D211" s="266">
        <f t="shared" si="5"/>
        <v>0</v>
      </c>
    </row>
    <row r="212" spans="2:4" x14ac:dyDescent="0.25">
      <c r="B212" s="265" t="str">
        <f>'Banco de Dados'!D54</f>
        <v>SEAI</v>
      </c>
      <c r="C212" s="254">
        <f>COUNTIFS(Processos!J:J,Tabela14[[#This Row],[Colunas1]],Processos!AL:AL,"&lt;&gt;"&amp;"Finalizado – Transportado")</f>
        <v>0</v>
      </c>
      <c r="D212" s="266">
        <f t="shared" si="5"/>
        <v>0</v>
      </c>
    </row>
    <row r="213" spans="2:4" x14ac:dyDescent="0.25">
      <c r="B213" s="265" t="str">
        <f>'Banco de Dados'!D55</f>
        <v>SECARTE</v>
      </c>
      <c r="C213" s="254">
        <f>COUNTIFS(Processos!J:J,Tabela14[[#This Row],[Colunas1]],Processos!AL:AL,"&lt;&gt;"&amp;"Finalizado – Transportado")</f>
        <v>4</v>
      </c>
      <c r="D213" s="266">
        <f t="shared" si="5"/>
        <v>1.9417475728155342E-2</v>
      </c>
    </row>
    <row r="214" spans="2:4" x14ac:dyDescent="0.25">
      <c r="B214" s="265" t="str">
        <f>'Banco de Dados'!D56</f>
        <v>SEOMA</v>
      </c>
      <c r="C214" s="254">
        <f>COUNTIFS(Processos!J:J,Tabela14[[#This Row],[Colunas1]],Processos!AL:AL,"&lt;&gt;"&amp;"Finalizado – Transportado")</f>
        <v>0</v>
      </c>
      <c r="D214" s="266">
        <f t="shared" si="5"/>
        <v>0</v>
      </c>
    </row>
    <row r="215" spans="2:4" x14ac:dyDescent="0.25">
      <c r="B215" s="265" t="str">
        <f>'Banco de Dados'!D57</f>
        <v>SEPLAN</v>
      </c>
      <c r="C215" s="254">
        <f>COUNTIFS(Processos!J:J,Tabela14[[#This Row],[Colunas1]],Processos!AL:AL,"&lt;&gt;"&amp;"Finalizado – Transportado")</f>
        <v>0</v>
      </c>
      <c r="D215" s="266">
        <f t="shared" si="5"/>
        <v>0</v>
      </c>
    </row>
    <row r="216" spans="2:4" x14ac:dyDescent="0.25">
      <c r="B216" s="265" t="str">
        <f>'Banco de Dados'!D58</f>
        <v>SESP</v>
      </c>
      <c r="C216" s="254">
        <f>COUNTIFS(Processos!J:J,Tabela14[[#This Row],[Colunas1]],Processos!AL:AL,"&lt;&gt;"&amp;"Finalizado – Transportado")</f>
        <v>4</v>
      </c>
      <c r="D216" s="266">
        <f t="shared" si="5"/>
        <v>1.9417475728155342E-2</v>
      </c>
    </row>
    <row r="217" spans="2:4" x14ac:dyDescent="0.25">
      <c r="B217" s="265" t="str">
        <f>'Banco de Dados'!D59</f>
        <v>SETIC</v>
      </c>
      <c r="C217" s="254">
        <f>COUNTIFS(Processos!J:J,Tabela14[[#This Row],[Colunas1]],Processos!AL:AL,"&lt;&gt;"&amp;"Finalizado – Transportado")</f>
        <v>3</v>
      </c>
      <c r="D217" s="266">
        <f t="shared" si="5"/>
        <v>1.4563106796116505E-2</v>
      </c>
    </row>
    <row r="218" spans="2:4" x14ac:dyDescent="0.25">
      <c r="B218" s="265" t="str">
        <f>'Banco de Dados'!D60</f>
        <v>SINOVA</v>
      </c>
      <c r="C218" s="254">
        <f>COUNTIFS(Processos!J:J,Tabela14[[#This Row],[Colunas1]],Processos!AL:AL,"&lt;&gt;"&amp;"Finalizado – Transportado")</f>
        <v>0</v>
      </c>
      <c r="D218" s="266">
        <f t="shared" si="5"/>
        <v>0</v>
      </c>
    </row>
    <row r="219" spans="2:4" x14ac:dyDescent="0.25">
      <c r="B219" s="265" t="str">
        <f>'Banco de Dados'!D61</f>
        <v>SINTER</v>
      </c>
      <c r="C219" s="254">
        <f>COUNTIFS(Processos!J:J,Tabela14[[#This Row],[Colunas1]],Processos!AL:AL,"&lt;&gt;"&amp;"Finalizado – Transportado")</f>
        <v>0</v>
      </c>
      <c r="D219" s="266">
        <f t="shared" si="5"/>
        <v>0</v>
      </c>
    </row>
    <row r="220" spans="2:4" x14ac:dyDescent="0.25">
      <c r="B220" s="265" t="str">
        <f>'Banco de Dados'!D62</f>
        <v>SO</v>
      </c>
      <c r="C220" s="254">
        <f>COUNTIFS(Processos!J:J,Tabela14[[#This Row],[Colunas1]],Processos!AL:AL,"&lt;&gt;"&amp;"Finalizado – Transportado")</f>
        <v>0</v>
      </c>
      <c r="D220" s="266">
        <f t="shared" si="5"/>
        <v>0</v>
      </c>
    </row>
    <row r="221" spans="2:4" x14ac:dyDescent="0.25">
      <c r="B221" s="265" t="str">
        <f>'Banco de Dados'!D63</f>
        <v>SODC</v>
      </c>
      <c r="C221" s="254">
        <f>COUNTIFS(Processos!J:J,Tabela14[[#This Row],[Colunas1]],Processos!AL:AL,"&lt;&gt;"&amp;"Finalizado – Transportado")</f>
        <v>0</v>
      </c>
      <c r="D221" s="266">
        <f t="shared" si="5"/>
        <v>0</v>
      </c>
    </row>
    <row r="222" spans="2:4" x14ac:dyDescent="0.25">
      <c r="B222" s="265" t="str">
        <f>'Banco de Dados'!D64</f>
        <v>SSI</v>
      </c>
      <c r="C222" s="254">
        <f>COUNTIFS(Processos!J:J,Tabela14[[#This Row],[Colunas1]],Processos!AL:AL,"&lt;&gt;"&amp;"Finalizado – Transportado")</f>
        <v>0</v>
      </c>
      <c r="D222" s="266">
        <f t="shared" si="5"/>
        <v>0</v>
      </c>
    </row>
    <row r="223" spans="2:4" ht="15.75" thickBot="1" x14ac:dyDescent="0.3">
      <c r="B223" s="267" t="str">
        <f>'Banco de Dados'!D65</f>
        <v>TVUFSC</v>
      </c>
      <c r="C223" s="257">
        <f>COUNTIFS(Processos!J:J,Tabela14[[#This Row],[Colunas1]],Processos!AL:AL,"&lt;&gt;"&amp;"Finalizado – Transportado")</f>
        <v>0</v>
      </c>
      <c r="D223" s="268">
        <f t="shared" si="5"/>
        <v>0</v>
      </c>
    </row>
    <row r="224" spans="2:4" ht="15.75" thickBot="1" x14ac:dyDescent="0.3">
      <c r="B224" s="152" t="s">
        <v>349</v>
      </c>
      <c r="C224" s="305">
        <f>SUM(C162:C223)</f>
        <v>206</v>
      </c>
    </row>
    <row r="226" spans="2:26" x14ac:dyDescent="0.25">
      <c r="B226" s="99" t="s">
        <v>366</v>
      </c>
      <c r="C226" s="100"/>
      <c r="D226" s="100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</row>
    <row r="227" spans="2:26" ht="15.75" thickBot="1" x14ac:dyDescent="0.3">
      <c r="D227" s="220" t="s">
        <v>399</v>
      </c>
    </row>
    <row r="228" spans="2:26" ht="15.75" thickBot="1" x14ac:dyDescent="0.3">
      <c r="B228" s="281" t="s">
        <v>367</v>
      </c>
      <c r="C228" s="263" t="s">
        <v>346</v>
      </c>
      <c r="D228" s="263" t="s">
        <v>363</v>
      </c>
      <c r="E228" s="264" t="s">
        <v>364</v>
      </c>
    </row>
    <row r="229" spans="2:26" x14ac:dyDescent="0.25">
      <c r="B229" s="280" t="str">
        <f>'Banco de Dados'!E5</f>
        <v>Anderson</v>
      </c>
      <c r="C229" s="260">
        <f>COUNTIFS(Processos!M:M,Tabela6[[#This Row],[Colunas1]],Processos!AL:AL,"&lt;&gt;"&amp;$D$227)</f>
        <v>30</v>
      </c>
      <c r="D229" s="260">
        <f ca="1">SUMIFS(Processos!AB:AB,Processos!M:M,Tabela6[[#This Row],[Colunas1]],Processos!AL:AL,"&lt;&gt;"&amp;Indicadores!$D$227)</f>
        <v>586</v>
      </c>
      <c r="E229" s="313">
        <f ca="1">IFERROR(Tabela6[[#This Row],[Colunas3]]/Tabela6[[#This Row],[Colunas2]],0)</f>
        <v>19.533333333333335</v>
      </c>
    </row>
    <row r="230" spans="2:26" x14ac:dyDescent="0.25">
      <c r="B230" s="277" t="str">
        <f>'Banco de Dados'!E6</f>
        <v>Diego Eller</v>
      </c>
      <c r="C230" s="254">
        <f>COUNTIFS(Processos!M:M,Tabela6[[#This Row],[Colunas1]],Processos!AL:AL,"&lt;&gt;"&amp;$D$227)</f>
        <v>31</v>
      </c>
      <c r="D230" s="254">
        <f ca="1">SUMIFS(Processos!AB:AB,Processos!M:M,Tabela6[[#This Row],[Colunas1]],Processos!AL:AL,"&lt;&gt;"&amp;Indicadores!$D$227)</f>
        <v>253</v>
      </c>
      <c r="E230" s="314">
        <f ca="1">IFERROR(Tabela6[[#This Row],[Colunas3]]/Tabela6[[#This Row],[Colunas2]],0)</f>
        <v>8.1612903225806459</v>
      </c>
      <c r="Y230" s="150" t="s">
        <v>348</v>
      </c>
      <c r="Z230" s="151" t="str">
        <f>INDEX(B229:B237,MATCH(MAX(C229:C237),C229:C259,0))</f>
        <v>Mery</v>
      </c>
    </row>
    <row r="231" spans="2:26" x14ac:dyDescent="0.25">
      <c r="B231" s="277" t="str">
        <f>'Banco de Dados'!E7</f>
        <v>Diego Ossanes</v>
      </c>
      <c r="C231" s="254">
        <f>COUNTIFS(Processos!M:M,Tabela6[[#This Row],[Colunas1]],Processos!AL:AL,"&lt;&gt;"&amp;$D$227)</f>
        <v>22</v>
      </c>
      <c r="D231" s="254">
        <f ca="1">SUMIFS(Processos!AB:AB,Processos!M:M,Tabela6[[#This Row],[Colunas1]],Processos!AL:AL,"&lt;&gt;"&amp;Indicadores!$D$227)</f>
        <v>406</v>
      </c>
      <c r="E231" s="314">
        <f ca="1">IFERROR(Tabela6[[#This Row],[Colunas3]]/Tabela6[[#This Row],[Colunas2]],0)</f>
        <v>18.454545454545453</v>
      </c>
    </row>
    <row r="232" spans="2:26" x14ac:dyDescent="0.25">
      <c r="B232" s="277" t="str">
        <f>'Banco de Dados'!E8</f>
        <v>Gerson</v>
      </c>
      <c r="C232" s="254">
        <f>COUNTIFS(Processos!M:M,Tabela6[[#This Row],[Colunas1]],Processos!AL:AL,"&lt;&gt;"&amp;$D$227)</f>
        <v>24</v>
      </c>
      <c r="D232" s="254">
        <f ca="1">SUMIFS(Processos!AB:AB,Processos!M:M,Tabela6[[#This Row],[Colunas1]],Processos!AL:AL,"&lt;&gt;"&amp;Indicadores!$D$227)</f>
        <v>159</v>
      </c>
      <c r="E232" s="314">
        <f ca="1">IFERROR(Tabela6[[#This Row],[Colunas3]]/Tabela6[[#This Row],[Colunas2]],0)</f>
        <v>6.625</v>
      </c>
    </row>
    <row r="233" spans="2:26" x14ac:dyDescent="0.25">
      <c r="B233" s="277" t="str">
        <f>'Banco de Dados'!E9</f>
        <v>João (Bnu)</v>
      </c>
      <c r="C233" s="254">
        <f>COUNTIFS(Processos!M:M,Tabela6[[#This Row],[Colunas1]],Processos!AL:AL,"&lt;&gt;"&amp;$D$227)</f>
        <v>29</v>
      </c>
      <c r="D233" s="254">
        <f ca="1">SUMIFS(Processos!AB:AB,Processos!M:M,Tabela6[[#This Row],[Colunas1]],Processos!AL:AL,"&lt;&gt;"&amp;Indicadores!$D$227)</f>
        <v>519</v>
      </c>
      <c r="E233" s="314">
        <f ca="1">IFERROR(Tabela6[[#This Row],[Colunas3]]/Tabela6[[#This Row],[Colunas2]],0)</f>
        <v>17.896551724137932</v>
      </c>
    </row>
    <row r="234" spans="2:26" x14ac:dyDescent="0.25">
      <c r="B234" s="277" t="str">
        <f>'Banco de Dados'!E10</f>
        <v>Mara</v>
      </c>
      <c r="C234" s="254">
        <f>COUNTIFS(Processos!M:M,Tabela6[[#This Row],[Colunas1]],Processos!AL:AL,"&lt;&gt;"&amp;$D$227)</f>
        <v>7</v>
      </c>
      <c r="D234" s="254">
        <f ca="1">SUMIFS(Processos!AB:AB,Processos!M:M,Tabela6[[#This Row],[Colunas1]],Processos!AL:AL,"&lt;&gt;"&amp;Indicadores!$D$227)</f>
        <v>102</v>
      </c>
      <c r="E234" s="314">
        <f ca="1">IFERROR(Tabela6[[#This Row],[Colunas3]]/Tabela6[[#This Row],[Colunas2]],0)</f>
        <v>14.571428571428571</v>
      </c>
    </row>
    <row r="235" spans="2:26" x14ac:dyDescent="0.25">
      <c r="B235" s="277" t="str">
        <f>'Banco de Dados'!E11</f>
        <v>Mery</v>
      </c>
      <c r="C235" s="254">
        <f>COUNTIFS(Processos!M:M,Tabela6[[#This Row],[Colunas1]],Processos!AL:AL,"&lt;&gt;"&amp;$D$227)</f>
        <v>32</v>
      </c>
      <c r="D235" s="254">
        <f ca="1">SUMIFS(Processos!AB:AB,Processos!M:M,Tabela6[[#This Row],[Colunas1]],Processos!AL:AL,"&lt;&gt;"&amp;Indicadores!$D$227)</f>
        <v>516</v>
      </c>
      <c r="E235" s="314">
        <f ca="1">IFERROR(Tabela6[[#This Row],[Colunas3]]/Tabela6[[#This Row],[Colunas2]],0)</f>
        <v>16.125</v>
      </c>
    </row>
    <row r="236" spans="2:26" x14ac:dyDescent="0.25">
      <c r="B236" s="277" t="str">
        <f>'Banco de Dados'!E12</f>
        <v>Nailor</v>
      </c>
      <c r="C236" s="254">
        <f>COUNTIFS(Processos!M:M,Tabela6[[#This Row],[Colunas1]],Processos!AL:AL,"&lt;&gt;"&amp;$D$227)</f>
        <v>30</v>
      </c>
      <c r="D236" s="254">
        <f ca="1">SUMIFS(Processos!AB:AB,Processos!M:M,Tabela6[[#This Row],[Colunas1]],Processos!AL:AL,"&lt;&gt;"&amp;Indicadores!$D$227)</f>
        <v>240</v>
      </c>
      <c r="E236" s="314">
        <f ca="1">IFERROR(Tabela6[[#This Row],[Colunas3]]/Tabela6[[#This Row],[Colunas2]],0)</f>
        <v>8</v>
      </c>
    </row>
    <row r="237" spans="2:26" ht="15.75" thickBot="1" x14ac:dyDescent="0.3">
      <c r="B237" s="278" t="str">
        <f>'Banco de Dados'!E14</f>
        <v>Valter (Cbs)</v>
      </c>
      <c r="C237" s="257">
        <f>COUNTIFS(Processos!M:M,Tabela6[[#This Row],[Colunas1]],Processos!AL:AL,"&lt;&gt;"&amp;$D$227)</f>
        <v>0</v>
      </c>
      <c r="D237" s="257">
        <f>SUMIFS(Processos!AB:AB,Processos!M:M,Tabela6[[#This Row],[Colunas1]],Processos!AL:AL,"&lt;&gt;"&amp;Indicadores!$D$227)</f>
        <v>0</v>
      </c>
      <c r="E237" s="315">
        <f>IFERROR(Tabela6[[#This Row],[Colunas3]]/Tabela6[[#This Row],[Colunas2]],0)</f>
        <v>0</v>
      </c>
    </row>
    <row r="259" spans="3:28" ht="15.75" thickBot="1" x14ac:dyDescent="0.3">
      <c r="C259" s="285" t="s">
        <v>368</v>
      </c>
      <c r="D259" s="286"/>
      <c r="E259" s="286"/>
      <c r="F259" s="286"/>
      <c r="G259" s="286"/>
      <c r="H259" s="286"/>
      <c r="I259" s="286"/>
      <c r="J259" s="286"/>
      <c r="K259" s="286"/>
      <c r="L259" s="286"/>
      <c r="M259" s="286"/>
      <c r="N259" s="286"/>
      <c r="O259" s="286"/>
      <c r="P259" s="286"/>
      <c r="Q259" s="286"/>
      <c r="R259" s="286"/>
      <c r="S259" s="286"/>
      <c r="T259" s="286"/>
      <c r="U259" s="286"/>
      <c r="V259" s="286"/>
      <c r="W259" s="286"/>
      <c r="X259" s="286"/>
      <c r="Y259" s="286"/>
      <c r="Z259" s="286"/>
      <c r="AA259" s="286"/>
      <c r="AB259" s="286"/>
    </row>
    <row r="264" spans="3:28" ht="15.75" thickBot="1" x14ac:dyDescent="0.3">
      <c r="D264" s="117">
        <v>2015</v>
      </c>
      <c r="E264" s="98"/>
      <c r="F264" s="117">
        <v>2016</v>
      </c>
      <c r="G264" s="117"/>
      <c r="H264" s="117">
        <v>2017</v>
      </c>
      <c r="I264" s="117"/>
      <c r="J264" s="117">
        <v>2018</v>
      </c>
      <c r="K264" s="117"/>
      <c r="L264" s="117">
        <v>2019</v>
      </c>
    </row>
    <row r="265" spans="3:28" x14ac:dyDescent="0.25">
      <c r="C265" s="287" t="str">
        <f t="shared" ref="C265:C273" si="6">B229</f>
        <v>Anderson</v>
      </c>
      <c r="D265" s="290">
        <v>0</v>
      </c>
      <c r="E265" s="156"/>
      <c r="F265" s="290">
        <v>0</v>
      </c>
      <c r="G265" s="156"/>
      <c r="H265" s="290">
        <v>0</v>
      </c>
      <c r="I265" s="156"/>
      <c r="J265" s="290">
        <v>44</v>
      </c>
      <c r="K265" s="156"/>
      <c r="L265" s="290">
        <f t="shared" ref="L265:L273" si="7">C229</f>
        <v>30</v>
      </c>
    </row>
    <row r="266" spans="3:28" x14ac:dyDescent="0.25">
      <c r="C266" s="288" t="str">
        <f t="shared" si="6"/>
        <v>Diego Eller</v>
      </c>
      <c r="D266" s="291">
        <v>28</v>
      </c>
      <c r="E266" s="156"/>
      <c r="F266" s="291">
        <v>37</v>
      </c>
      <c r="G266" s="156"/>
      <c r="H266" s="291">
        <v>47</v>
      </c>
      <c r="I266" s="156"/>
      <c r="J266" s="291">
        <v>40</v>
      </c>
      <c r="K266" s="156"/>
      <c r="L266" s="291">
        <f t="shared" si="7"/>
        <v>31</v>
      </c>
    </row>
    <row r="267" spans="3:28" x14ac:dyDescent="0.25">
      <c r="C267" s="288" t="str">
        <f t="shared" si="6"/>
        <v>Diego Ossanes</v>
      </c>
      <c r="D267" s="291">
        <v>27</v>
      </c>
      <c r="E267" s="156"/>
      <c r="F267" s="291">
        <v>30</v>
      </c>
      <c r="G267" s="156"/>
      <c r="H267" s="291">
        <v>44</v>
      </c>
      <c r="I267" s="156"/>
      <c r="J267" s="291">
        <v>50</v>
      </c>
      <c r="K267" s="156"/>
      <c r="L267" s="291">
        <f t="shared" si="7"/>
        <v>22</v>
      </c>
    </row>
    <row r="268" spans="3:28" x14ac:dyDescent="0.25">
      <c r="C268" s="288" t="str">
        <f t="shared" si="6"/>
        <v>Gerson</v>
      </c>
      <c r="D268" s="291">
        <v>0</v>
      </c>
      <c r="E268" s="156"/>
      <c r="F268" s="291">
        <v>0</v>
      </c>
      <c r="G268" s="156"/>
      <c r="H268" s="291">
        <v>0</v>
      </c>
      <c r="I268" s="156"/>
      <c r="J268" s="291">
        <v>0</v>
      </c>
      <c r="K268" s="156"/>
      <c r="L268" s="291">
        <f t="shared" si="7"/>
        <v>24</v>
      </c>
    </row>
    <row r="269" spans="3:28" x14ac:dyDescent="0.25">
      <c r="C269" s="288" t="str">
        <f t="shared" si="6"/>
        <v>João (Bnu)</v>
      </c>
      <c r="D269" s="291">
        <v>22</v>
      </c>
      <c r="E269" s="156"/>
      <c r="F269" s="291">
        <v>16</v>
      </c>
      <c r="G269" s="156"/>
      <c r="H269" s="291">
        <v>40</v>
      </c>
      <c r="I269" s="156"/>
      <c r="J269" s="291">
        <v>50</v>
      </c>
      <c r="K269" s="156"/>
      <c r="L269" s="291">
        <f t="shared" si="7"/>
        <v>29</v>
      </c>
    </row>
    <row r="270" spans="3:28" x14ac:dyDescent="0.25">
      <c r="C270" s="288" t="str">
        <f t="shared" si="6"/>
        <v>Mara</v>
      </c>
      <c r="D270" s="291">
        <v>27</v>
      </c>
      <c r="E270" s="156"/>
      <c r="F270" s="291">
        <v>25</v>
      </c>
      <c r="G270" s="156"/>
      <c r="H270" s="291">
        <v>43</v>
      </c>
      <c r="I270" s="156"/>
      <c r="J270" s="291">
        <v>52</v>
      </c>
      <c r="K270" s="156"/>
      <c r="L270" s="291">
        <f t="shared" si="7"/>
        <v>7</v>
      </c>
    </row>
    <row r="271" spans="3:28" x14ac:dyDescent="0.25">
      <c r="C271" s="288" t="str">
        <f t="shared" si="6"/>
        <v>Mery</v>
      </c>
      <c r="D271" s="291">
        <v>31</v>
      </c>
      <c r="E271" s="156"/>
      <c r="F271" s="291">
        <v>29</v>
      </c>
      <c r="G271" s="156"/>
      <c r="H271" s="291">
        <v>44</v>
      </c>
      <c r="I271" s="156"/>
      <c r="J271" s="291">
        <v>59</v>
      </c>
      <c r="K271" s="156"/>
      <c r="L271" s="291">
        <f t="shared" si="7"/>
        <v>32</v>
      </c>
    </row>
    <row r="272" spans="3:28" x14ac:dyDescent="0.25">
      <c r="C272" s="288" t="str">
        <f t="shared" si="6"/>
        <v>Nailor</v>
      </c>
      <c r="D272" s="291">
        <v>0</v>
      </c>
      <c r="E272" s="156"/>
      <c r="F272" s="291">
        <v>0</v>
      </c>
      <c r="G272" s="156"/>
      <c r="H272" s="291">
        <v>0</v>
      </c>
      <c r="I272" s="156"/>
      <c r="J272" s="291">
        <v>38</v>
      </c>
      <c r="K272" s="156"/>
      <c r="L272" s="291">
        <f t="shared" si="7"/>
        <v>30</v>
      </c>
    </row>
    <row r="273" spans="2:26" ht="15.75" thickBot="1" x14ac:dyDescent="0.3">
      <c r="C273" s="289" t="str">
        <f t="shared" si="6"/>
        <v>Valter (Cbs)</v>
      </c>
      <c r="D273" s="292">
        <v>0</v>
      </c>
      <c r="E273" s="156"/>
      <c r="F273" s="292">
        <v>0</v>
      </c>
      <c r="G273" s="156"/>
      <c r="H273" s="292">
        <v>0</v>
      </c>
      <c r="I273" s="156"/>
      <c r="J273" s="292">
        <v>28</v>
      </c>
      <c r="K273" s="156"/>
      <c r="L273" s="292">
        <f t="shared" si="7"/>
        <v>0</v>
      </c>
    </row>
    <row r="276" spans="2:26" x14ac:dyDescent="0.25">
      <c r="B276" s="99" t="s">
        <v>369</v>
      </c>
      <c r="C276" s="100"/>
      <c r="D276" s="100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</row>
    <row r="277" spans="2:26" ht="15.75" thickBot="1" x14ac:dyDescent="0.3">
      <c r="C277" s="97" t="s">
        <v>399</v>
      </c>
    </row>
    <row r="278" spans="2:26" ht="15.75" thickBot="1" x14ac:dyDescent="0.3">
      <c r="B278" s="298" t="s">
        <v>370</v>
      </c>
      <c r="C278" s="299" t="s">
        <v>346</v>
      </c>
    </row>
    <row r="279" spans="2:26" x14ac:dyDescent="0.25">
      <c r="B279" s="304" t="s">
        <v>371</v>
      </c>
      <c r="C279" s="303">
        <f>L7</f>
        <v>206</v>
      </c>
    </row>
    <row r="280" spans="2:26" ht="15.75" thickBot="1" x14ac:dyDescent="0.3">
      <c r="B280" s="294" t="s">
        <v>372</v>
      </c>
      <c r="C280" s="283">
        <f>COUNTIFS(Processos!S:S,"sim",Processos!AL:AL,"&lt;&gt;"&amp;Indicadores!$C$277)</f>
        <v>0</v>
      </c>
    </row>
    <row r="281" spans="2:26" ht="15.75" thickBot="1" x14ac:dyDescent="0.3">
      <c r="B281" s="293"/>
    </row>
    <row r="282" spans="2:26" ht="15.75" thickBot="1" x14ac:dyDescent="0.3">
      <c r="B282" s="298" t="s">
        <v>45</v>
      </c>
      <c r="C282" s="299" t="s">
        <v>346</v>
      </c>
    </row>
    <row r="283" spans="2:26" x14ac:dyDescent="0.25">
      <c r="B283" s="295" t="s">
        <v>373</v>
      </c>
      <c r="C283" s="284">
        <f>COUNTIF(Processos!$T$9:$T$259,"Deferido")</f>
        <v>0</v>
      </c>
    </row>
    <row r="284" spans="2:26" ht="15.75" thickBot="1" x14ac:dyDescent="0.3">
      <c r="B284" s="294" t="s">
        <v>374</v>
      </c>
      <c r="C284" s="283">
        <f>COUNTIF(Processos!$T$9:$T$259,"Indeferido")</f>
        <v>0</v>
      </c>
    </row>
    <row r="294" spans="2:26" x14ac:dyDescent="0.25">
      <c r="B294" s="99" t="s">
        <v>375</v>
      </c>
      <c r="C294" s="100"/>
      <c r="D294" s="100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</row>
    <row r="295" spans="2:26" ht="15.75" thickBot="1" x14ac:dyDescent="0.3">
      <c r="C295" s="97" t="s">
        <v>399</v>
      </c>
    </row>
    <row r="296" spans="2:26" ht="15.75" thickBot="1" x14ac:dyDescent="0.3">
      <c r="B296" s="298" t="s">
        <v>376</v>
      </c>
      <c r="C296" s="299" t="s">
        <v>346</v>
      </c>
    </row>
    <row r="297" spans="2:26" x14ac:dyDescent="0.25">
      <c r="B297" s="302" t="s">
        <v>377</v>
      </c>
      <c r="C297" s="303">
        <f>COUNTIFS(Processos!Q:Q,"SIM",Processos!AL:AL,"&lt;&gt;"&amp;Indicadores!$C$295)</f>
        <v>17</v>
      </c>
    </row>
    <row r="298" spans="2:26" x14ac:dyDescent="0.25">
      <c r="B298" s="265" t="str">
        <f>B50</f>
        <v>Pregão Elet. Conc.</v>
      </c>
      <c r="C298" s="282">
        <f>COUNTIFS(Processos!Q:Q,"SIM",Processos!AL:AL,"&lt;&gt;"&amp;Indicadores!$C$295,Processos!D:D,Tabela15[[#This Row],[Colunas1]])</f>
        <v>0</v>
      </c>
    </row>
    <row r="299" spans="2:26" x14ac:dyDescent="0.25">
      <c r="B299" s="265" t="str">
        <f>B51</f>
        <v>Leilão</v>
      </c>
      <c r="C299" s="282">
        <f>COUNTIFS(Processos!Q:Q,"SIM",Processos!AL:AL,"&lt;&gt;"&amp;Indicadores!$C$295,Processos!D:D,Tabela15[[#This Row],[Colunas1]])</f>
        <v>0</v>
      </c>
    </row>
    <row r="300" spans="2:26" x14ac:dyDescent="0.25">
      <c r="B300" s="265" t="str">
        <f>B52</f>
        <v>Pregão Elet. - SRP</v>
      </c>
      <c r="C300" s="282">
        <f>COUNTIFS(Processos!Q:Q,"SIM",Processos!AL:AL,"&lt;&gt;"&amp;Indicadores!$C$295,Processos!D:D,Tabela15[[#This Row],[Colunas1]])</f>
        <v>14</v>
      </c>
    </row>
    <row r="301" spans="2:26" x14ac:dyDescent="0.25">
      <c r="B301" s="265" t="str">
        <f>B53</f>
        <v>Pregão Elet. - Tradicional</v>
      </c>
      <c r="C301" s="282">
        <f>COUNTIFS(Processos!Q:Q,"SIM",Processos!AL:AL,"&lt;&gt;"&amp;Indicadores!$C$295,Processos!D:D,Tabela15[[#This Row],[Colunas1]])</f>
        <v>2</v>
      </c>
    </row>
    <row r="302" spans="2:26" ht="15.75" thickBot="1" x14ac:dyDescent="0.3">
      <c r="B302" s="267" t="str">
        <f>B54</f>
        <v>RDC</v>
      </c>
      <c r="C302" s="283">
        <f>COUNTIFS(Processos!Q:Q,"SIM",Processos!AL:AL,"&lt;&gt;"&amp;Indicadores!$C$295,Processos!D:D,Tabela15[[#This Row],[Colunas1]])</f>
        <v>1</v>
      </c>
    </row>
    <row r="304" spans="2:26" ht="15.75" thickBot="1" x14ac:dyDescent="0.3"/>
    <row r="305" spans="2:26" ht="15.75" thickBot="1" x14ac:dyDescent="0.3">
      <c r="B305" s="298" t="s">
        <v>378</v>
      </c>
      <c r="C305" s="299" t="s">
        <v>346</v>
      </c>
    </row>
    <row r="306" spans="2:26" x14ac:dyDescent="0.25">
      <c r="B306" s="302" t="s">
        <v>379</v>
      </c>
      <c r="C306" s="303">
        <f>COUNTIFS(Processos!R:R,"sim",Processos!AL:AL,"&lt;&gt;"&amp;Indicadores!$C$295)</f>
        <v>5</v>
      </c>
    </row>
    <row r="307" spans="2:26" x14ac:dyDescent="0.25">
      <c r="B307" s="265" t="str">
        <f>B298</f>
        <v>Pregão Elet. Conc.</v>
      </c>
      <c r="C307" s="282">
        <f>COUNTIFS(Processos!R:R,"sim",Processos!AL:AL,"&lt;&gt;"&amp;Indicadores!$C$295,Processos!D:D,Tabela16[[#This Row],[Colunas1]])</f>
        <v>0</v>
      </c>
    </row>
    <row r="308" spans="2:26" x14ac:dyDescent="0.25">
      <c r="B308" s="265" t="str">
        <f>B299</f>
        <v>Leilão</v>
      </c>
      <c r="C308" s="282">
        <f>COUNTIFS(Processos!R:R,"sim",Processos!AL:AL,"&lt;&gt;"&amp;Indicadores!$C$295,Processos!D:D,Tabela16[[#This Row],[Colunas1]])</f>
        <v>0</v>
      </c>
    </row>
    <row r="309" spans="2:26" x14ac:dyDescent="0.25">
      <c r="B309" s="265" t="str">
        <f>B300</f>
        <v>Pregão Elet. - SRP</v>
      </c>
      <c r="C309" s="282">
        <f>COUNTIFS(Processos!R:R,"sim",Processos!AL:AL,"&lt;&gt;"&amp;Indicadores!$C$295,Processos!D:D,Tabela16[[#This Row],[Colunas1]])</f>
        <v>5</v>
      </c>
    </row>
    <row r="310" spans="2:26" x14ac:dyDescent="0.25">
      <c r="B310" s="265" t="str">
        <f>B301</f>
        <v>Pregão Elet. - Tradicional</v>
      </c>
      <c r="C310" s="282">
        <f>COUNTIFS(Processos!R:R,"sim",Processos!AL:AL,"&lt;&gt;"&amp;Indicadores!$C$295,Processos!D:D,Tabela16[[#This Row],[Colunas1]])</f>
        <v>0</v>
      </c>
    </row>
    <row r="311" spans="2:26" ht="15.75" thickBot="1" x14ac:dyDescent="0.3">
      <c r="B311" s="267" t="str">
        <f>B302</f>
        <v>RDC</v>
      </c>
      <c r="C311" s="283">
        <f>COUNTIFS(Processos!R:R,"sim",Processos!AL:AL,"&lt;&gt;"&amp;Indicadores!$C$295,Processos!D:D,Tabela16[[#This Row],[Colunas1]])</f>
        <v>0</v>
      </c>
    </row>
    <row r="314" spans="2:26" x14ac:dyDescent="0.25">
      <c r="B314" s="99" t="s">
        <v>380</v>
      </c>
      <c r="C314" s="100"/>
      <c r="D314" s="100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</row>
    <row r="315" spans="2:26" ht="15.75" thickBot="1" x14ac:dyDescent="0.3"/>
    <row r="316" spans="2:26" ht="15.75" thickBot="1" x14ac:dyDescent="0.3">
      <c r="B316" s="296" t="s">
        <v>381</v>
      </c>
      <c r="C316" s="297" t="s">
        <v>346</v>
      </c>
    </row>
    <row r="317" spans="2:26" x14ac:dyDescent="0.25">
      <c r="B317" s="302" t="s">
        <v>382</v>
      </c>
      <c r="C317" s="303">
        <f>COUNTIFS(Processos!W:W,"Sim",Processos!AL:AL,"&lt;&gt;"&amp;Indicadores!$C$295)</f>
        <v>26</v>
      </c>
    </row>
    <row r="318" spans="2:26" x14ac:dyDescent="0.25">
      <c r="B318" s="265" t="str">
        <f>B298</f>
        <v>Pregão Elet. Conc.</v>
      </c>
      <c r="C318" s="282">
        <f>COUNTIFS(Processos!W:W,"Sim",Processos!AL:AL,"&lt;&gt;"&amp;Indicadores!$C$295,Processos!D:D,Tabela17[[#This Row],[Colunas1]])</f>
        <v>0</v>
      </c>
    </row>
    <row r="319" spans="2:26" x14ac:dyDescent="0.25">
      <c r="B319" s="265" t="str">
        <f>B299</f>
        <v>Leilão</v>
      </c>
      <c r="C319" s="282">
        <f>COUNTIFS(Processos!W:W,"Sim",Processos!AL:AL,"&lt;&gt;"&amp;Indicadores!$C$295,Processos!D:D,Tabela17[[#This Row],[Colunas1]])</f>
        <v>0</v>
      </c>
    </row>
    <row r="320" spans="2:26" x14ac:dyDescent="0.25">
      <c r="B320" s="265" t="str">
        <f>B300</f>
        <v>Pregão Elet. - SRP</v>
      </c>
      <c r="C320" s="282">
        <f>COUNTIFS(Processos!W:W,"Sim",Processos!AL:AL,"&lt;&gt;"&amp;Indicadores!$C$295,Processos!D:D,Tabela17[[#This Row],[Colunas1]])</f>
        <v>24</v>
      </c>
    </row>
    <row r="321" spans="2:3" x14ac:dyDescent="0.25">
      <c r="B321" s="265" t="str">
        <f>B301</f>
        <v>Pregão Elet. - Tradicional</v>
      </c>
      <c r="C321" s="282">
        <f>COUNTIFS(Processos!W:W,"Sim",Processos!AL:AL,"&lt;&gt;"&amp;Indicadores!$C$295,Processos!D:D,Tabela17[[#This Row],[Colunas1]])</f>
        <v>2</v>
      </c>
    </row>
    <row r="322" spans="2:3" ht="15.75" thickBot="1" x14ac:dyDescent="0.3">
      <c r="B322" s="267" t="str">
        <f>B302</f>
        <v>RDC</v>
      </c>
      <c r="C322" s="283">
        <f>COUNTIFS(Processos!W:W,"Sim",Processos!AL:AL,"&lt;&gt;"&amp;Indicadores!$C$295,Processos!D:D,Tabela17[[#This Row],[Colunas1]])</f>
        <v>0</v>
      </c>
    </row>
    <row r="323" spans="2:3" ht="15.75" thickBot="1" x14ac:dyDescent="0.3"/>
    <row r="324" spans="2:3" ht="15.75" thickBot="1" x14ac:dyDescent="0.3">
      <c r="B324" s="296" t="s">
        <v>383</v>
      </c>
      <c r="C324" s="297" t="s">
        <v>346</v>
      </c>
    </row>
    <row r="325" spans="2:3" x14ac:dyDescent="0.25">
      <c r="B325" s="302" t="s">
        <v>384</v>
      </c>
      <c r="C325" s="303">
        <f>COUNTIFS(Processos!X:X,"Sim",Processos!AL:AL,"&lt;&gt;"&amp;Indicadores!$C$295)</f>
        <v>5</v>
      </c>
    </row>
    <row r="326" spans="2:3" x14ac:dyDescent="0.25">
      <c r="B326" s="265" t="str">
        <f>B307</f>
        <v>Pregão Elet. Conc.</v>
      </c>
      <c r="C326" s="282">
        <f>COUNTIFS(Processos!X:X,"Sim",Processos!AL:AL,"&lt;&gt;"&amp;Indicadores!$C$295,Processos!D:D,Tabela18[[#This Row],[Colunas1]])</f>
        <v>0</v>
      </c>
    </row>
    <row r="327" spans="2:3" x14ac:dyDescent="0.25">
      <c r="B327" s="265" t="str">
        <f>B308</f>
        <v>Leilão</v>
      </c>
      <c r="C327" s="282">
        <f>COUNTIFS(Processos!X:X,"Sim",Processos!AL:AL,"&lt;&gt;"&amp;Indicadores!$C$295,Processos!D:D,Tabela18[[#This Row],[Colunas1]])</f>
        <v>0</v>
      </c>
    </row>
    <row r="328" spans="2:3" x14ac:dyDescent="0.25">
      <c r="B328" s="265" t="str">
        <f>B309</f>
        <v>Pregão Elet. - SRP</v>
      </c>
      <c r="C328" s="282">
        <f>COUNTIFS(Processos!X:X,"Sim",Processos!AL:AL,"&lt;&gt;"&amp;Indicadores!$C$295,Processos!D:D,Tabela18[[#This Row],[Colunas1]])</f>
        <v>5</v>
      </c>
    </row>
    <row r="329" spans="2:3" x14ac:dyDescent="0.25">
      <c r="B329" s="265" t="str">
        <f>B310</f>
        <v>Pregão Elet. - Tradicional</v>
      </c>
      <c r="C329" s="282">
        <f>COUNTIFS(Processos!X:X,"Sim",Processos!AL:AL,"&lt;&gt;"&amp;Indicadores!$C$295,Processos!D:D,Tabela18[[#This Row],[Colunas1]])</f>
        <v>0</v>
      </c>
    </row>
    <row r="330" spans="2:3" ht="15.75" thickBot="1" x14ac:dyDescent="0.3">
      <c r="B330" s="267" t="str">
        <f>B311</f>
        <v>RDC</v>
      </c>
      <c r="C330" s="283">
        <f>COUNTIFS(Processos!X:X,"Sim",Processos!AL:AL,"&lt;&gt;"&amp;Indicadores!$C$295,Processos!D:D,Tabela18[[#This Row],[Colunas1]])</f>
        <v>0</v>
      </c>
    </row>
  </sheetData>
  <sheetProtection algorithmName="SHA-512" hashValue="RwAno8WB9AnZ7D1No8ClARUKq+Qj31FuAb/awx++nJvZjwcrDMZvx//AUshwCDf2+mTl1iXP5hvwLM/uFMS1mQ==" saltValue="O4kT2xV3oyhuJGDvdwUEAg==" spinCount="100000" sheet="1" objects="1" scenarios="1" selectLockedCells="1" selectUnlockedCells="1"/>
  <mergeCells count="3">
    <mergeCell ref="B2:AI2"/>
    <mergeCell ref="B141:Z141"/>
    <mergeCell ref="J133:L137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2"/>
  <drawing r:id="rId3"/>
  <legacyDrawing r:id="rId4"/>
  <tableParts count="17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5"/>
  <sheetViews>
    <sheetView showGridLines="0" zoomScaleNormal="100" workbookViewId="0">
      <selection activeCell="F20" sqref="F20"/>
    </sheetView>
  </sheetViews>
  <sheetFormatPr defaultRowHeight="15" x14ac:dyDescent="0.25"/>
  <cols>
    <col min="1" max="1" width="16.7109375" style="97" customWidth="1"/>
    <col min="2" max="2" width="5.7109375" style="97" customWidth="1"/>
    <col min="3" max="3" width="12.42578125" style="97" customWidth="1"/>
    <col min="4" max="4" width="11.42578125" style="97"/>
    <col min="5" max="5" width="16.42578125" style="97" customWidth="1"/>
    <col min="6" max="6" width="25.140625" style="97" customWidth="1"/>
    <col min="7" max="7" width="41.7109375" style="97" customWidth="1"/>
    <col min="8" max="1025" width="9.140625" style="97" customWidth="1"/>
  </cols>
  <sheetData>
    <row r="1" spans="1:8 1025:1025" ht="15" customHeight="1" x14ac:dyDescent="0.25">
      <c r="A1" s="149" t="s">
        <v>29</v>
      </c>
      <c r="B1" s="149" t="s">
        <v>30</v>
      </c>
      <c r="C1" s="149" t="s">
        <v>33</v>
      </c>
      <c r="D1" s="149" t="s">
        <v>35</v>
      </c>
      <c r="E1" s="149" t="s">
        <v>38</v>
      </c>
      <c r="F1" s="149" t="s">
        <v>385</v>
      </c>
      <c r="G1" s="149" t="s">
        <v>37</v>
      </c>
      <c r="H1" s="149" t="s">
        <v>47</v>
      </c>
    </row>
    <row r="2" spans="1:8 1025:1025" ht="15" customHeight="1" x14ac:dyDescent="0.25">
      <c r="A2" s="157"/>
      <c r="B2" s="157"/>
      <c r="C2" s="157"/>
      <c r="D2" s="157"/>
      <c r="E2" s="158"/>
      <c r="F2" s="158"/>
      <c r="G2" s="158"/>
      <c r="H2" s="158"/>
    </row>
    <row r="3" spans="1:8 1025:1025" ht="15" customHeight="1" x14ac:dyDescent="0.25">
      <c r="A3" s="158" t="s">
        <v>386</v>
      </c>
      <c r="B3" s="157"/>
      <c r="C3" s="157"/>
      <c r="D3" s="157"/>
      <c r="E3" s="158"/>
      <c r="F3" s="158"/>
      <c r="G3" s="158"/>
      <c r="H3" s="158"/>
    </row>
    <row r="4" spans="1:8 1025:1025" ht="15" customHeight="1" x14ac:dyDescent="0.25">
      <c r="A4" s="158" t="s">
        <v>387</v>
      </c>
      <c r="B4" s="158" t="s">
        <v>328</v>
      </c>
      <c r="C4" s="159" t="s">
        <v>7</v>
      </c>
      <c r="D4" s="158" t="s">
        <v>388</v>
      </c>
      <c r="E4" s="158" t="s">
        <v>750</v>
      </c>
      <c r="F4" s="160" t="s">
        <v>78</v>
      </c>
      <c r="G4" s="158" t="s">
        <v>389</v>
      </c>
      <c r="H4" s="161">
        <v>0.34375</v>
      </c>
    </row>
    <row r="5" spans="1:8 1025:1025" ht="15" customHeight="1" x14ac:dyDescent="0.25">
      <c r="A5" s="158" t="s">
        <v>390</v>
      </c>
      <c r="B5" s="158" t="s">
        <v>331</v>
      </c>
      <c r="C5" s="159" t="s">
        <v>8</v>
      </c>
      <c r="D5" s="158" t="s">
        <v>325</v>
      </c>
      <c r="E5" s="159" t="s">
        <v>73</v>
      </c>
      <c r="F5" s="162" t="s">
        <v>184</v>
      </c>
      <c r="G5" s="158" t="s">
        <v>305</v>
      </c>
      <c r="H5" s="161">
        <v>0.35416666666666702</v>
      </c>
    </row>
    <row r="6" spans="1:8 1025:1025" ht="15" customHeight="1" x14ac:dyDescent="0.25">
      <c r="A6" s="158" t="s">
        <v>66</v>
      </c>
      <c r="B6" s="158" t="s">
        <v>67</v>
      </c>
      <c r="C6" s="163" t="s">
        <v>9</v>
      </c>
      <c r="D6" s="158" t="s">
        <v>391</v>
      </c>
      <c r="E6" s="159" t="s">
        <v>265</v>
      </c>
      <c r="F6" s="165" t="s">
        <v>392</v>
      </c>
      <c r="G6" s="158" t="s">
        <v>183</v>
      </c>
      <c r="H6" s="161">
        <v>0.375</v>
      </c>
    </row>
    <row r="7" spans="1:8 1025:1025" ht="15" customHeight="1" x14ac:dyDescent="0.25">
      <c r="A7" s="158" t="s">
        <v>119</v>
      </c>
      <c r="B7" s="158" t="s">
        <v>120</v>
      </c>
      <c r="C7" s="163" t="s">
        <v>10</v>
      </c>
      <c r="D7" s="166" t="s">
        <v>393</v>
      </c>
      <c r="E7" s="164" t="s">
        <v>117</v>
      </c>
      <c r="F7" s="167" t="s">
        <v>110</v>
      </c>
      <c r="G7" s="97" t="s">
        <v>6</v>
      </c>
      <c r="H7" s="161">
        <v>0.39583333333333298</v>
      </c>
    </row>
    <row r="8" spans="1:8 1025:1025" ht="15" customHeight="1" x14ac:dyDescent="0.25">
      <c r="A8" s="158" t="s">
        <v>327</v>
      </c>
      <c r="B8" s="168"/>
      <c r="C8" s="163" t="s">
        <v>12</v>
      </c>
      <c r="D8" s="158" t="s">
        <v>151</v>
      </c>
      <c r="E8" s="164" t="s">
        <v>139</v>
      </c>
      <c r="F8" s="169" t="s">
        <v>219</v>
      </c>
      <c r="G8" s="158" t="s">
        <v>394</v>
      </c>
      <c r="H8" s="198">
        <v>0.41666666666666669</v>
      </c>
    </row>
    <row r="9" spans="1:8 1025:1025" ht="15" customHeight="1" x14ac:dyDescent="0.25">
      <c r="A9" s="168"/>
      <c r="B9" s="168"/>
      <c r="C9" s="163" t="s">
        <v>13</v>
      </c>
      <c r="D9" s="166" t="s">
        <v>396</v>
      </c>
      <c r="E9" s="164" t="s">
        <v>152</v>
      </c>
      <c r="F9" s="170" t="s">
        <v>397</v>
      </c>
      <c r="G9" s="158" t="s">
        <v>395</v>
      </c>
      <c r="H9" s="161">
        <v>0.58333333333333337</v>
      </c>
    </row>
    <row r="10" spans="1:8 1025:1025" ht="15" customHeight="1" x14ac:dyDescent="0.25">
      <c r="A10" s="168"/>
      <c r="B10" s="168"/>
      <c r="C10" s="168"/>
      <c r="D10" s="166" t="s">
        <v>398</v>
      </c>
      <c r="E10" s="164" t="s">
        <v>98</v>
      </c>
      <c r="F10" s="171" t="s">
        <v>399</v>
      </c>
      <c r="G10" s="158" t="s">
        <v>72</v>
      </c>
      <c r="H10" s="161">
        <v>0.59375</v>
      </c>
      <c r="AMK10"/>
    </row>
    <row r="11" spans="1:8 1025:1025" ht="15" customHeight="1" x14ac:dyDescent="0.25">
      <c r="A11" s="168"/>
      <c r="B11" s="168"/>
      <c r="C11" s="168"/>
      <c r="D11" s="158" t="s">
        <v>244</v>
      </c>
      <c r="E11" s="164" t="s">
        <v>84</v>
      </c>
      <c r="F11" s="146"/>
      <c r="G11" s="158" t="s">
        <v>264</v>
      </c>
      <c r="H11" s="161">
        <v>0.60416666666666696</v>
      </c>
    </row>
    <row r="12" spans="1:8 1025:1025" ht="15" customHeight="1" x14ac:dyDescent="0.25">
      <c r="A12" s="168"/>
      <c r="B12" s="168"/>
      <c r="C12" s="168"/>
      <c r="D12" s="166" t="s">
        <v>71</v>
      </c>
      <c r="E12" s="164" t="s">
        <v>235</v>
      </c>
      <c r="F12" s="146"/>
      <c r="G12" s="158" t="s">
        <v>400</v>
      </c>
      <c r="H12" s="146"/>
    </row>
    <row r="13" spans="1:8 1025:1025" ht="15" customHeight="1" x14ac:dyDescent="0.25">
      <c r="A13" s="168"/>
      <c r="B13" s="168"/>
      <c r="C13" s="168"/>
      <c r="D13" s="166" t="s">
        <v>402</v>
      </c>
      <c r="E13" s="164" t="s">
        <v>401</v>
      </c>
      <c r="F13" s="146"/>
      <c r="G13" s="158" t="s">
        <v>92</v>
      </c>
      <c r="H13" s="146"/>
    </row>
    <row r="14" spans="1:8 1025:1025" ht="15" customHeight="1" x14ac:dyDescent="0.25">
      <c r="A14" s="168"/>
      <c r="B14" s="168"/>
      <c r="C14" s="168"/>
      <c r="D14" s="166" t="s">
        <v>177</v>
      </c>
      <c r="E14" s="164" t="s">
        <v>403</v>
      </c>
      <c r="F14" s="146"/>
      <c r="G14" s="158" t="s">
        <v>171</v>
      </c>
      <c r="H14" s="146"/>
    </row>
    <row r="15" spans="1:8 1025:1025" ht="15" customHeight="1" x14ac:dyDescent="0.25">
      <c r="A15" s="168"/>
      <c r="B15" s="168"/>
      <c r="C15" s="168"/>
      <c r="D15" s="158" t="s">
        <v>404</v>
      </c>
      <c r="E15" s="146"/>
      <c r="F15" s="146"/>
      <c r="G15" s="158" t="s">
        <v>123</v>
      </c>
    </row>
    <row r="16" spans="1:8 1025:1025" ht="15" customHeight="1" x14ac:dyDescent="0.25">
      <c r="A16" s="168"/>
      <c r="B16" s="168"/>
      <c r="C16" s="168"/>
      <c r="D16" s="158" t="s">
        <v>206</v>
      </c>
      <c r="E16" s="146"/>
      <c r="F16" s="146"/>
      <c r="G16" s="158" t="s">
        <v>405</v>
      </c>
      <c r="H16" s="146"/>
    </row>
    <row r="17" spans="1:8" ht="15" customHeight="1" x14ac:dyDescent="0.25">
      <c r="A17" s="168"/>
      <c r="B17" s="168"/>
      <c r="C17" s="168"/>
      <c r="D17" s="166" t="s">
        <v>407</v>
      </c>
      <c r="E17" s="146"/>
      <c r="F17" s="146"/>
      <c r="G17" s="158" t="s">
        <v>406</v>
      </c>
      <c r="H17" s="146"/>
    </row>
    <row r="18" spans="1:8" ht="15" customHeight="1" x14ac:dyDescent="0.25">
      <c r="A18" s="168"/>
      <c r="B18" s="168"/>
      <c r="C18" s="168"/>
      <c r="D18" s="158" t="s">
        <v>133</v>
      </c>
      <c r="E18" s="146"/>
      <c r="F18" s="146"/>
      <c r="G18" s="158" t="s">
        <v>178</v>
      </c>
      <c r="H18" s="146"/>
    </row>
    <row r="19" spans="1:8" ht="15" customHeight="1" x14ac:dyDescent="0.25">
      <c r="A19" s="168"/>
      <c r="B19" s="168"/>
      <c r="C19" s="168"/>
      <c r="D19" s="166" t="s">
        <v>408</v>
      </c>
      <c r="E19" s="146"/>
      <c r="F19" s="146"/>
      <c r="G19" s="158" t="s">
        <v>409</v>
      </c>
      <c r="H19" s="146"/>
    </row>
    <row r="20" spans="1:8" ht="15" customHeight="1" x14ac:dyDescent="0.25">
      <c r="A20" s="168"/>
      <c r="B20" s="168"/>
      <c r="C20" s="168"/>
      <c r="D20" s="166" t="s">
        <v>145</v>
      </c>
      <c r="E20" s="146"/>
      <c r="F20" s="146"/>
      <c r="G20" s="158" t="s">
        <v>410</v>
      </c>
      <c r="H20" s="146"/>
    </row>
    <row r="21" spans="1:8" ht="15" customHeight="1" x14ac:dyDescent="0.25">
      <c r="A21" s="168"/>
      <c r="B21" s="168"/>
      <c r="C21" s="168"/>
      <c r="D21" s="166" t="s">
        <v>297</v>
      </c>
      <c r="E21" s="146"/>
      <c r="F21" s="146"/>
      <c r="G21" s="158" t="s">
        <v>411</v>
      </c>
      <c r="H21" s="146"/>
    </row>
    <row r="22" spans="1:8" ht="15" customHeight="1" x14ac:dyDescent="0.25">
      <c r="A22" s="168"/>
      <c r="B22" s="168"/>
      <c r="C22" s="168"/>
      <c r="D22" s="166" t="s">
        <v>412</v>
      </c>
      <c r="E22" s="146"/>
      <c r="F22" s="146"/>
      <c r="G22" s="158" t="s">
        <v>270</v>
      </c>
      <c r="H22" s="146"/>
    </row>
    <row r="23" spans="1:8" ht="15" customHeight="1" x14ac:dyDescent="0.25">
      <c r="A23" s="168"/>
      <c r="B23" s="168"/>
      <c r="C23" s="168"/>
      <c r="D23" s="166" t="s">
        <v>413</v>
      </c>
      <c r="E23" s="146"/>
      <c r="F23" s="146"/>
      <c r="G23" s="158" t="s">
        <v>414</v>
      </c>
      <c r="H23" s="146"/>
    </row>
    <row r="24" spans="1:8" ht="15" customHeight="1" x14ac:dyDescent="0.25">
      <c r="A24" s="168"/>
      <c r="B24" s="168"/>
      <c r="C24" s="168"/>
      <c r="D24" s="166" t="s">
        <v>415</v>
      </c>
      <c r="E24" s="146"/>
      <c r="F24" s="146"/>
      <c r="G24" s="158" t="s">
        <v>240</v>
      </c>
      <c r="H24" s="146"/>
    </row>
    <row r="25" spans="1:8" ht="15" customHeight="1" x14ac:dyDescent="0.25">
      <c r="A25" s="168"/>
      <c r="B25" s="168"/>
      <c r="C25" s="168"/>
      <c r="D25" s="166" t="s">
        <v>416</v>
      </c>
      <c r="E25" s="146"/>
      <c r="F25" s="146"/>
      <c r="G25" s="158" t="s">
        <v>552</v>
      </c>
      <c r="H25" s="146"/>
    </row>
    <row r="26" spans="1:8" ht="15" customHeight="1" x14ac:dyDescent="0.25">
      <c r="A26" s="168"/>
      <c r="B26" s="168"/>
      <c r="C26" s="168"/>
      <c r="D26" s="166" t="s">
        <v>83</v>
      </c>
      <c r="E26" s="146"/>
      <c r="F26" s="146"/>
      <c r="G26" s="158" t="s">
        <v>417</v>
      </c>
      <c r="H26" s="146"/>
    </row>
    <row r="27" spans="1:8" ht="15" customHeight="1" x14ac:dyDescent="0.25">
      <c r="A27" s="168"/>
      <c r="B27" s="146"/>
      <c r="C27" s="146"/>
      <c r="D27" s="158" t="s">
        <v>419</v>
      </c>
      <c r="E27" s="146"/>
      <c r="F27" s="146"/>
      <c r="G27" s="158" t="s">
        <v>553</v>
      </c>
      <c r="H27" s="146"/>
    </row>
    <row r="28" spans="1:8" ht="15" customHeight="1" x14ac:dyDescent="0.25">
      <c r="A28" s="146"/>
      <c r="B28" s="146"/>
      <c r="C28" s="146"/>
      <c r="D28" s="158" t="s">
        <v>420</v>
      </c>
      <c r="E28" s="146"/>
      <c r="F28" s="146"/>
      <c r="G28" s="158" t="s">
        <v>1074</v>
      </c>
      <c r="H28" s="172"/>
    </row>
    <row r="29" spans="1:8" ht="15" customHeight="1" x14ac:dyDescent="0.25">
      <c r="A29" s="146"/>
      <c r="B29" s="146"/>
      <c r="C29" s="146"/>
      <c r="D29" s="158" t="s">
        <v>138</v>
      </c>
      <c r="E29" s="146"/>
      <c r="F29" s="146"/>
      <c r="G29" s="158" t="s">
        <v>418</v>
      </c>
      <c r="H29" s="172"/>
    </row>
    <row r="30" spans="1:8" ht="15" customHeight="1" x14ac:dyDescent="0.25">
      <c r="A30" s="146"/>
      <c r="B30" s="146"/>
      <c r="C30" s="146"/>
      <c r="D30" s="166" t="s">
        <v>421</v>
      </c>
      <c r="E30" s="146"/>
      <c r="F30" s="146"/>
      <c r="G30" s="146"/>
      <c r="H30" s="172"/>
    </row>
    <row r="31" spans="1:8" ht="15" customHeight="1" x14ac:dyDescent="0.25">
      <c r="A31" s="146"/>
      <c r="C31" s="146"/>
      <c r="D31" s="166" t="s">
        <v>214</v>
      </c>
      <c r="E31" s="146"/>
      <c r="F31" s="146"/>
      <c r="H31" s="172"/>
    </row>
    <row r="32" spans="1:8" ht="15" customHeight="1" x14ac:dyDescent="0.25">
      <c r="C32" s="146"/>
      <c r="D32" s="158" t="s">
        <v>422</v>
      </c>
      <c r="E32" s="146"/>
      <c r="F32" s="146"/>
      <c r="H32" s="172"/>
    </row>
    <row r="33" spans="3:8" ht="15" customHeight="1" x14ac:dyDescent="0.25">
      <c r="C33" s="146"/>
      <c r="D33" s="166" t="s">
        <v>423</v>
      </c>
      <c r="E33" s="146"/>
      <c r="F33" s="146"/>
      <c r="H33" s="172"/>
    </row>
    <row r="34" spans="3:8" ht="15" customHeight="1" x14ac:dyDescent="0.25">
      <c r="C34" s="146"/>
      <c r="D34" s="158" t="s">
        <v>424</v>
      </c>
      <c r="E34" s="146"/>
      <c r="F34" s="146"/>
      <c r="G34" s="146"/>
      <c r="H34" s="98"/>
    </row>
    <row r="35" spans="3:8" ht="15" customHeight="1" x14ac:dyDescent="0.25">
      <c r="D35" s="158" t="s">
        <v>425</v>
      </c>
      <c r="E35" s="146"/>
      <c r="F35" s="146"/>
      <c r="G35" s="146"/>
      <c r="H35" s="98"/>
    </row>
    <row r="36" spans="3:8" ht="15" customHeight="1" x14ac:dyDescent="0.25">
      <c r="D36" s="166" t="s">
        <v>426</v>
      </c>
      <c r="E36" s="146"/>
      <c r="F36" s="146"/>
      <c r="G36" s="146"/>
      <c r="H36" s="98"/>
    </row>
    <row r="37" spans="3:8" ht="15" customHeight="1" x14ac:dyDescent="0.25">
      <c r="D37" s="166" t="s">
        <v>91</v>
      </c>
      <c r="E37" s="146"/>
      <c r="F37" s="146"/>
      <c r="G37" s="146"/>
      <c r="H37" s="98"/>
    </row>
    <row r="38" spans="3:8" ht="15" customHeight="1" x14ac:dyDescent="0.25">
      <c r="D38" s="158" t="s">
        <v>427</v>
      </c>
      <c r="E38" s="146"/>
      <c r="G38" s="146"/>
    </row>
    <row r="39" spans="3:8" ht="15" customHeight="1" x14ac:dyDescent="0.25">
      <c r="D39" s="166" t="s">
        <v>193</v>
      </c>
      <c r="E39" s="146"/>
      <c r="G39" s="146"/>
    </row>
    <row r="40" spans="3:8" ht="15" customHeight="1" x14ac:dyDescent="0.25">
      <c r="D40" s="166" t="s">
        <v>234</v>
      </c>
      <c r="E40" s="146"/>
      <c r="G40" s="146"/>
    </row>
    <row r="41" spans="3:8" ht="15" customHeight="1" x14ac:dyDescent="0.25">
      <c r="D41" s="158" t="s">
        <v>428</v>
      </c>
      <c r="E41" s="146"/>
      <c r="G41" s="146"/>
    </row>
    <row r="42" spans="3:8" ht="15" customHeight="1" x14ac:dyDescent="0.25">
      <c r="D42" s="166" t="s">
        <v>429</v>
      </c>
      <c r="G42" s="146"/>
    </row>
    <row r="43" spans="3:8" ht="15" customHeight="1" x14ac:dyDescent="0.25">
      <c r="D43" s="158" t="s">
        <v>321</v>
      </c>
      <c r="G43" s="146"/>
    </row>
    <row r="44" spans="3:8" ht="15" customHeight="1" x14ac:dyDescent="0.25">
      <c r="D44" s="158" t="s">
        <v>301</v>
      </c>
      <c r="G44" s="146"/>
    </row>
    <row r="45" spans="3:8" ht="15" customHeight="1" x14ac:dyDescent="0.25">
      <c r="D45" s="166" t="s">
        <v>430</v>
      </c>
    </row>
    <row r="46" spans="3:8" ht="15" customHeight="1" x14ac:dyDescent="0.25">
      <c r="D46" s="166" t="s">
        <v>431</v>
      </c>
    </row>
    <row r="47" spans="3:8" ht="15" customHeight="1" x14ac:dyDescent="0.25">
      <c r="D47" s="166" t="s">
        <v>432</v>
      </c>
    </row>
    <row r="48" spans="3:8" ht="15" customHeight="1" x14ac:dyDescent="0.25">
      <c r="D48" s="158" t="s">
        <v>433</v>
      </c>
    </row>
    <row r="49" spans="4:4" ht="15" customHeight="1" x14ac:dyDescent="0.25">
      <c r="D49" s="166" t="s">
        <v>104</v>
      </c>
    </row>
    <row r="50" spans="4:4" ht="15" customHeight="1" x14ac:dyDescent="0.25">
      <c r="D50" s="158" t="s">
        <v>434</v>
      </c>
    </row>
    <row r="51" spans="4:4" ht="15" customHeight="1" x14ac:dyDescent="0.25">
      <c r="D51" s="166" t="s">
        <v>269</v>
      </c>
    </row>
    <row r="52" spans="4:4" ht="15" customHeight="1" x14ac:dyDescent="0.25">
      <c r="D52" s="158" t="s">
        <v>435</v>
      </c>
    </row>
    <row r="53" spans="4:4" ht="15" customHeight="1" x14ac:dyDescent="0.25">
      <c r="D53" s="158" t="s">
        <v>436</v>
      </c>
    </row>
    <row r="54" spans="4:4" ht="15" customHeight="1" x14ac:dyDescent="0.25">
      <c r="D54" s="158" t="s">
        <v>437</v>
      </c>
    </row>
    <row r="55" spans="4:4" ht="15" customHeight="1" x14ac:dyDescent="0.25">
      <c r="D55" s="166" t="s">
        <v>116</v>
      </c>
    </row>
    <row r="56" spans="4:4" ht="15" customHeight="1" x14ac:dyDescent="0.25">
      <c r="D56" s="166" t="s">
        <v>438</v>
      </c>
    </row>
    <row r="57" spans="4:4" ht="15" customHeight="1" x14ac:dyDescent="0.25">
      <c r="D57" s="158" t="s">
        <v>439</v>
      </c>
    </row>
    <row r="58" spans="4:4" ht="15" customHeight="1" x14ac:dyDescent="0.25">
      <c r="D58" s="158" t="s">
        <v>109</v>
      </c>
    </row>
    <row r="59" spans="4:4" ht="15" customHeight="1" x14ac:dyDescent="0.25">
      <c r="D59" s="166" t="s">
        <v>97</v>
      </c>
    </row>
    <row r="60" spans="4:4" ht="15" customHeight="1" x14ac:dyDescent="0.25">
      <c r="D60" s="158" t="s">
        <v>440</v>
      </c>
    </row>
    <row r="61" spans="4:4" ht="15" customHeight="1" x14ac:dyDescent="0.25">
      <c r="D61" s="158" t="s">
        <v>441</v>
      </c>
    </row>
    <row r="62" spans="4:4" ht="15" customHeight="1" x14ac:dyDescent="0.25">
      <c r="D62" s="158" t="s">
        <v>442</v>
      </c>
    </row>
    <row r="63" spans="4:4" ht="15" customHeight="1" x14ac:dyDescent="0.25">
      <c r="D63" s="158" t="s">
        <v>443</v>
      </c>
    </row>
    <row r="64" spans="4:4" ht="15" customHeight="1" x14ac:dyDescent="0.25">
      <c r="D64" s="158" t="s">
        <v>444</v>
      </c>
    </row>
    <row r="65" spans="4:4" ht="15" customHeight="1" x14ac:dyDescent="0.25">
      <c r="D65" s="158" t="s">
        <v>445</v>
      </c>
    </row>
  </sheetData>
  <sheetProtection algorithmName="SHA-512" hashValue="zTQtvvi5ZoeGAlqoE2QFsBbuzZbvmFC5+gIPKvrj78ZZef6pEmfZW1DXrTb90+MdCcsWigD35JgeptytrohY7g==" saltValue="xNMWTV6gzBora3fe3slMzg==" spinCount="100000" sheet="1" objects="1" scenarios="1" selectLockedCells="1" selectUnlockedCells="1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Capa</vt:lpstr>
      <vt:lpstr>Processos</vt:lpstr>
      <vt:lpstr>Indicadores</vt:lpstr>
      <vt:lpstr>Banco de Dados</vt:lpstr>
      <vt:lpstr>Processos!_FiltrarBancodeDados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Admfln</dc:creator>
  <cp:lastModifiedBy>Fabio Alexandre Rosa</cp:lastModifiedBy>
  <cp:revision>5</cp:revision>
  <cp:lastPrinted>2020-01-06T12:55:29Z</cp:lastPrinted>
  <dcterms:created xsi:type="dcterms:W3CDTF">2017-05-25T22:22:20Z</dcterms:created>
  <dcterms:modified xsi:type="dcterms:W3CDTF">2020-04-23T17:39:24Z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